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150227_prenos\ver. obstaravania\zakazky nizka hodnota\2019\4\"/>
    </mc:Choice>
  </mc:AlternateContent>
  <bookViews>
    <workbookView xWindow="0" yWindow="600" windowWidth="28800" windowHeight="11820"/>
  </bookViews>
  <sheets>
    <sheet name="Rekapitulácia stavby" sheetId="1" r:id="rId1"/>
    <sheet name="1 - SO 01- Oprava strechy..." sheetId="2" r:id="rId2"/>
  </sheets>
  <definedNames>
    <definedName name="_xlnm.Print_Titles" localSheetId="1">'1 - SO 01- Oprava strechy...'!$118:$118</definedName>
    <definedName name="_xlnm.Print_Titles" localSheetId="0">'Rekapitulácia stavby'!$85:$85</definedName>
    <definedName name="_xlnm.Print_Area" localSheetId="1">'1 - SO 01- Oprava strechy...'!$C$4:$Q$70,'1 - SO 01- Oprava strechy...'!$C$76:$Q$102,'1 - SO 01- Oprava strechy...'!$C$108:$Q$143</definedName>
    <definedName name="_xlnm.Print_Area" localSheetId="0">'Rekapitulácia stavby'!$C$4:$AP$70,'Rekapitulácia stavby'!$C$76:$AP$96</definedName>
  </definedNames>
  <calcPr calcId="152511"/>
</workbook>
</file>

<file path=xl/calcChain.xml><?xml version="1.0" encoding="utf-8"?>
<calcChain xmlns="http://schemas.openxmlformats.org/spreadsheetml/2006/main">
  <c r="AY88" i="1" l="1"/>
  <c r="AX88" i="1"/>
  <c r="BI143" i="2"/>
  <c r="BH143" i="2"/>
  <c r="BG143" i="2"/>
  <c r="BE143" i="2"/>
  <c r="BK143" i="2"/>
  <c r="N143" i="2" s="1"/>
  <c r="BF143" i="2" s="1"/>
  <c r="BI142" i="2"/>
  <c r="BH142" i="2"/>
  <c r="BG142" i="2"/>
  <c r="BE142" i="2"/>
  <c r="BK142" i="2"/>
  <c r="N142" i="2"/>
  <c r="BF142" i="2" s="1"/>
  <c r="BI141" i="2"/>
  <c r="BH141" i="2"/>
  <c r="BG141" i="2"/>
  <c r="BE141" i="2"/>
  <c r="BK141" i="2"/>
  <c r="N141" i="2"/>
  <c r="BF141" i="2"/>
  <c r="BI140" i="2"/>
  <c r="BH140" i="2"/>
  <c r="BG140" i="2"/>
  <c r="BE140" i="2"/>
  <c r="BK140" i="2"/>
  <c r="N140" i="2" s="1"/>
  <c r="BF140" i="2" s="1"/>
  <c r="BI139" i="2"/>
  <c r="BH139" i="2"/>
  <c r="BG139" i="2"/>
  <c r="BE139" i="2"/>
  <c r="BK139" i="2"/>
  <c r="N139" i="2" s="1"/>
  <c r="BF139" i="2" s="1"/>
  <c r="BI137" i="2"/>
  <c r="BH137" i="2"/>
  <c r="BG137" i="2"/>
  <c r="BE137" i="2"/>
  <c r="AA137" i="2"/>
  <c r="Y137" i="2"/>
  <c r="W137" i="2"/>
  <c r="BK137" i="2"/>
  <c r="N137" i="2"/>
  <c r="BF137" i="2" s="1"/>
  <c r="BI136" i="2"/>
  <c r="BH136" i="2"/>
  <c r="BG136" i="2"/>
  <c r="BE136" i="2"/>
  <c r="AA136" i="2"/>
  <c r="Y136" i="2"/>
  <c r="Y133" i="2" s="1"/>
  <c r="W136" i="2"/>
  <c r="BK136" i="2"/>
  <c r="N136" i="2"/>
  <c r="BF136" i="2"/>
  <c r="BI135" i="2"/>
  <c r="BH135" i="2"/>
  <c r="BG135" i="2"/>
  <c r="BE135" i="2"/>
  <c r="AA135" i="2"/>
  <c r="Y135" i="2"/>
  <c r="W135" i="2"/>
  <c r="BK135" i="2"/>
  <c r="BK133" i="2" s="1"/>
  <c r="N133" i="2" s="1"/>
  <c r="N91" i="2" s="1"/>
  <c r="N135" i="2"/>
  <c r="BF135" i="2"/>
  <c r="BI134" i="2"/>
  <c r="BH134" i="2"/>
  <c r="BG134" i="2"/>
  <c r="BE134" i="2"/>
  <c r="AA134" i="2"/>
  <c r="AA133" i="2"/>
  <c r="Y134" i="2"/>
  <c r="W134" i="2"/>
  <c r="W133" i="2"/>
  <c r="BK134" i="2"/>
  <c r="N134" i="2"/>
  <c r="BF134" i="2" s="1"/>
  <c r="BI132" i="2"/>
  <c r="BH132" i="2"/>
  <c r="BG132" i="2"/>
  <c r="BE132" i="2"/>
  <c r="AA132" i="2"/>
  <c r="Y132" i="2"/>
  <c r="W132" i="2"/>
  <c r="BK132" i="2"/>
  <c r="N132" i="2"/>
  <c r="BF132" i="2"/>
  <c r="BI131" i="2"/>
  <c r="BH131" i="2"/>
  <c r="BG131" i="2"/>
  <c r="BE131" i="2"/>
  <c r="AA131" i="2"/>
  <c r="Y131" i="2"/>
  <c r="W131" i="2"/>
  <c r="BK131" i="2"/>
  <c r="N131" i="2"/>
  <c r="BF131" i="2"/>
  <c r="BI130" i="2"/>
  <c r="BH130" i="2"/>
  <c r="BG130" i="2"/>
  <c r="BE130" i="2"/>
  <c r="AA130" i="2"/>
  <c r="Y130" i="2"/>
  <c r="W130" i="2"/>
  <c r="BK130" i="2"/>
  <c r="N130" i="2"/>
  <c r="BF130" i="2"/>
  <c r="BI129" i="2"/>
  <c r="BH129" i="2"/>
  <c r="BG129" i="2"/>
  <c r="BE129" i="2"/>
  <c r="AA129" i="2"/>
  <c r="Y129" i="2"/>
  <c r="W129" i="2"/>
  <c r="BK129" i="2"/>
  <c r="N129" i="2"/>
  <c r="BF129" i="2"/>
  <c r="BI128" i="2"/>
  <c r="BH128" i="2"/>
  <c r="BG128" i="2"/>
  <c r="BE128" i="2"/>
  <c r="AA128" i="2"/>
  <c r="Y128" i="2"/>
  <c r="W128" i="2"/>
  <c r="BK128" i="2"/>
  <c r="N128" i="2"/>
  <c r="BF128" i="2"/>
  <c r="BI127" i="2"/>
  <c r="BH127" i="2"/>
  <c r="BG127" i="2"/>
  <c r="BE127" i="2"/>
  <c r="AA127" i="2"/>
  <c r="Y127" i="2"/>
  <c r="W127" i="2"/>
  <c r="BK127" i="2"/>
  <c r="N127" i="2"/>
  <c r="BF127" i="2"/>
  <c r="BI126" i="2"/>
  <c r="BH126" i="2"/>
  <c r="BG126" i="2"/>
  <c r="BE126" i="2"/>
  <c r="AA126" i="2"/>
  <c r="Y126" i="2"/>
  <c r="W126" i="2"/>
  <c r="BK126" i="2"/>
  <c r="N126" i="2"/>
  <c r="BF126" i="2"/>
  <c r="BI125" i="2"/>
  <c r="BH125" i="2"/>
  <c r="BG125" i="2"/>
  <c r="BE125" i="2"/>
  <c r="AA125" i="2"/>
  <c r="Y125" i="2"/>
  <c r="W125" i="2"/>
  <c r="BK125" i="2"/>
  <c r="N125" i="2"/>
  <c r="BF125" i="2"/>
  <c r="BI124" i="2"/>
  <c r="BH124" i="2"/>
  <c r="BG124" i="2"/>
  <c r="BE124" i="2"/>
  <c r="AA124" i="2"/>
  <c r="Y124" i="2"/>
  <c r="W124" i="2"/>
  <c r="BK124" i="2"/>
  <c r="N124" i="2"/>
  <c r="BF124" i="2"/>
  <c r="BI123" i="2"/>
  <c r="BH123" i="2"/>
  <c r="BG123" i="2"/>
  <c r="BE123" i="2"/>
  <c r="AA123" i="2"/>
  <c r="Y123" i="2"/>
  <c r="W123" i="2"/>
  <c r="BK123" i="2"/>
  <c r="N123" i="2"/>
  <c r="BF123" i="2"/>
  <c r="BI122" i="2"/>
  <c r="BH122" i="2"/>
  <c r="BG122" i="2"/>
  <c r="BE122" i="2"/>
  <c r="AA122" i="2"/>
  <c r="AA121" i="2"/>
  <c r="AA120" i="2" s="1"/>
  <c r="AA119" i="2" s="1"/>
  <c r="Y122" i="2"/>
  <c r="Y121" i="2"/>
  <c r="Y120" i="2" s="1"/>
  <c r="Y119" i="2" s="1"/>
  <c r="W122" i="2"/>
  <c r="W121" i="2"/>
  <c r="W120" i="2" s="1"/>
  <c r="W119" i="2" s="1"/>
  <c r="AU88" i="1" s="1"/>
  <c r="AU87" i="1" s="1"/>
  <c r="BK122" i="2"/>
  <c r="BK121" i="2" s="1"/>
  <c r="N122" i="2"/>
  <c r="BF122" i="2" s="1"/>
  <c r="M115" i="2"/>
  <c r="F115" i="2"/>
  <c r="F113" i="2"/>
  <c r="F111" i="2"/>
  <c r="BI100" i="2"/>
  <c r="BH100" i="2"/>
  <c r="BG100" i="2"/>
  <c r="BE100" i="2"/>
  <c r="BI99" i="2"/>
  <c r="BH99" i="2"/>
  <c r="BG99" i="2"/>
  <c r="BE99" i="2"/>
  <c r="BI98" i="2"/>
  <c r="BH98" i="2"/>
  <c r="BG98" i="2"/>
  <c r="BE98" i="2"/>
  <c r="BI97" i="2"/>
  <c r="BH97" i="2"/>
  <c r="BG97" i="2"/>
  <c r="BE97" i="2"/>
  <c r="BI96" i="2"/>
  <c r="H36" i="2" s="1"/>
  <c r="BD88" i="1" s="1"/>
  <c r="BD87" i="1" s="1"/>
  <c r="W35" i="1" s="1"/>
  <c r="BH96" i="2"/>
  <c r="BG96" i="2"/>
  <c r="BE96" i="2"/>
  <c r="BI95" i="2"/>
  <c r="BH95" i="2"/>
  <c r="H35" i="2" s="1"/>
  <c r="BC88" i="1" s="1"/>
  <c r="BC87" i="1" s="1"/>
  <c r="BG95" i="2"/>
  <c r="H34" i="2" s="1"/>
  <c r="BB88" i="1" s="1"/>
  <c r="BB87" i="1" s="1"/>
  <c r="BE95" i="2"/>
  <c r="H32" i="2" s="1"/>
  <c r="AZ88" i="1" s="1"/>
  <c r="AZ87" i="1" s="1"/>
  <c r="M32" i="2"/>
  <c r="AV88" i="1" s="1"/>
  <c r="M83" i="2"/>
  <c r="F83" i="2"/>
  <c r="F81" i="2"/>
  <c r="F79" i="2"/>
  <c r="O21" i="2"/>
  <c r="E21" i="2"/>
  <c r="M84" i="2" s="1"/>
  <c r="M116" i="2"/>
  <c r="O20" i="2"/>
  <c r="O15" i="2"/>
  <c r="E15" i="2"/>
  <c r="F116" i="2" s="1"/>
  <c r="O14" i="2"/>
  <c r="O9" i="2"/>
  <c r="M113" i="2" s="1"/>
  <c r="F6" i="2"/>
  <c r="F78" i="2" s="1"/>
  <c r="F110" i="2"/>
  <c r="CK94" i="1"/>
  <c r="CJ94" i="1"/>
  <c r="CI94" i="1"/>
  <c r="CC94" i="1"/>
  <c r="CH94" i="1"/>
  <c r="CB94" i="1"/>
  <c r="CG94" i="1"/>
  <c r="CA94" i="1"/>
  <c r="CF94" i="1"/>
  <c r="BZ94" i="1"/>
  <c r="CE94" i="1"/>
  <c r="CK93" i="1"/>
  <c r="CJ93" i="1"/>
  <c r="CI93" i="1"/>
  <c r="CC93" i="1"/>
  <c r="CH93" i="1"/>
  <c r="CB93" i="1"/>
  <c r="CG93" i="1"/>
  <c r="CA93" i="1"/>
  <c r="CF93" i="1"/>
  <c r="BZ93" i="1"/>
  <c r="CE93" i="1"/>
  <c r="CK92" i="1"/>
  <c r="CJ92" i="1"/>
  <c r="CI92" i="1"/>
  <c r="CC92" i="1"/>
  <c r="CH92" i="1"/>
  <c r="CB92" i="1"/>
  <c r="CG92" i="1"/>
  <c r="CA92" i="1"/>
  <c r="CF92" i="1"/>
  <c r="BZ92" i="1"/>
  <c r="CE92" i="1"/>
  <c r="CK91" i="1"/>
  <c r="CJ91" i="1"/>
  <c r="CI91" i="1"/>
  <c r="CH91" i="1"/>
  <c r="CG91" i="1"/>
  <c r="CF91" i="1"/>
  <c r="BZ91" i="1"/>
  <c r="CE91" i="1"/>
  <c r="AM83" i="1"/>
  <c r="L83" i="1"/>
  <c r="AM82" i="1"/>
  <c r="L82" i="1"/>
  <c r="AM80" i="1"/>
  <c r="L80" i="1"/>
  <c r="L78" i="1"/>
  <c r="L77" i="1"/>
  <c r="AY87" i="1" l="1"/>
  <c r="W34" i="1"/>
  <c r="AV87" i="1"/>
  <c r="AX87" i="1"/>
  <c r="W33" i="1"/>
  <c r="N121" i="2"/>
  <c r="N90" i="2" s="1"/>
  <c r="BK120" i="2"/>
  <c r="BK138" i="2"/>
  <c r="N138" i="2" s="1"/>
  <c r="N92" i="2" s="1"/>
  <c r="M81" i="2"/>
  <c r="F84" i="2"/>
  <c r="BK119" i="2" l="1"/>
  <c r="N119" i="2" s="1"/>
  <c r="N88" i="2" s="1"/>
  <c r="N120" i="2"/>
  <c r="N89" i="2" s="1"/>
  <c r="N96" i="2" l="1"/>
  <c r="BF96" i="2" s="1"/>
  <c r="N95" i="2"/>
  <c r="N99" i="2"/>
  <c r="BF99" i="2" s="1"/>
  <c r="N97" i="2"/>
  <c r="BF97" i="2" s="1"/>
  <c r="M27" i="2"/>
  <c r="N100" i="2"/>
  <c r="BF100" i="2" s="1"/>
  <c r="N98" i="2"/>
  <c r="BF98" i="2" s="1"/>
  <c r="N94" i="2" l="1"/>
  <c r="BF95" i="2"/>
  <c r="M28" i="2" l="1"/>
  <c r="L102" i="2"/>
  <c r="H33" i="2"/>
  <c r="BA88" i="1" s="1"/>
  <c r="BA87" i="1" s="1"/>
  <c r="M33" i="2"/>
  <c r="AW88" i="1" s="1"/>
  <c r="AT88" i="1" s="1"/>
  <c r="W32" i="1" l="1"/>
  <c r="AW87" i="1"/>
  <c r="AS88" i="1"/>
  <c r="AS87" i="1" s="1"/>
  <c r="M30" i="2"/>
  <c r="L38" i="2" l="1"/>
  <c r="AG88" i="1"/>
  <c r="AK32" i="1"/>
  <c r="AT87" i="1"/>
  <c r="AN88" i="1" l="1"/>
  <c r="AG87" i="1"/>
  <c r="AK26" i="1" l="1"/>
  <c r="AG91" i="1"/>
  <c r="AG94" i="1"/>
  <c r="AN87" i="1"/>
  <c r="AG93" i="1"/>
  <c r="AG92" i="1"/>
  <c r="AV94" i="1" l="1"/>
  <c r="BY94" i="1" s="1"/>
  <c r="CD94" i="1"/>
  <c r="CD92" i="1"/>
  <c r="AV92" i="1"/>
  <c r="BY92" i="1" s="1"/>
  <c r="CD91" i="1"/>
  <c r="W31" i="1" s="1"/>
  <c r="AG90" i="1"/>
  <c r="AV91" i="1"/>
  <c r="BY91" i="1" s="1"/>
  <c r="AV93" i="1"/>
  <c r="BY93" i="1" s="1"/>
  <c r="CD93" i="1"/>
  <c r="AN93" i="1" l="1"/>
  <c r="AN91" i="1"/>
  <c r="AN92" i="1"/>
  <c r="AN94" i="1"/>
  <c r="AK31" i="1"/>
  <c r="AK27" i="1"/>
  <c r="AK29" i="1" s="1"/>
  <c r="AK37" i="1" s="1"/>
  <c r="AG96" i="1"/>
  <c r="AN90" i="1" l="1"/>
  <c r="AN96" i="1" s="1"/>
</calcChain>
</file>

<file path=xl/sharedStrings.xml><?xml version="1.0" encoding="utf-8"?>
<sst xmlns="http://schemas.openxmlformats.org/spreadsheetml/2006/main" count="591" uniqueCount="207">
  <si>
    <t>2012</t>
  </si>
  <si>
    <t>Hárok obsahuje:</t>
  </si>
  <si>
    <t>1) Súhrnný list stavby</t>
  </si>
  <si>
    <t>2) Rekapitulácia objektov</t>
  </si>
  <si>
    <t>2.0</t>
  </si>
  <si>
    <t>ZAMOK</t>
  </si>
  <si>
    <t>False</t>
  </si>
  <si>
    <t>optimalizované pre tlač zostáv vo formáte A4 - na výšku</t>
  </si>
  <si>
    <t>&gt;&gt;  skryté stĺpce  &lt;&lt;</t>
  </si>
  <si>
    <t>0,001</t>
  </si>
  <si>
    <t>20</t>
  </si>
  <si>
    <t>SÚHRNNÝ LIST STAVBY</t>
  </si>
  <si>
    <t>v ---  nižšie sa nachádzajú doplnkové a pomocné údaje k zostavám  --- v</t>
  </si>
  <si>
    <t>Návod na vyplnenie</t>
  </si>
  <si>
    <t>Kód:</t>
  </si>
  <si>
    <t>RE110619</t>
  </si>
  <si>
    <t>Meniť je možné iba bunky so žltým podfarbením!_x000D_
_x000D_
1) na prvom liste Rekapitulácie stavby vyplňte v zostave_x000D_
_x000D_
    a) Súhrnný list_x000D_
       - údaje o Zhotoviteľovi_x000D_
         (prenesú sa do ostatných zostáv aj v iných listoch)_x000D_
_x000D_
    b) Rekapitulácia objektov_x000D_
       - potrebné Ostatné náklady_x000D_
_x000D_
2) na vybraných listoch vyplňte v zostave_x000D_
_x000D_
    a) Krycí list_x000D_
       - údaje o Zhotoviteľovi, pokiaľ sa líšia od údajov o Zhotoviteľovi na Súhrnnom liste_x000D_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</si>
  <si>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</si>
  <si>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Oprava tribúny Prašice</t>
  </si>
  <si>
    <t>JKSO:</t>
  </si>
  <si>
    <t/>
  </si>
  <si>
    <t>KS:</t>
  </si>
  <si>
    <t>Miesto:</t>
  </si>
  <si>
    <t>Prašice</t>
  </si>
  <si>
    <t>Dátum:</t>
  </si>
  <si>
    <t>11. 6. 2019</t>
  </si>
  <si>
    <t>Objednávateľ:</t>
  </si>
  <si>
    <t>IČO:</t>
  </si>
  <si>
    <t>Obec Prašice</t>
  </si>
  <si>
    <t>IČO DPH:</t>
  </si>
  <si>
    <t>Zhotoviteľ:</t>
  </si>
  <si>
    <t>Vyplň údaj</t>
  </si>
  <si>
    <t>Projektant:</t>
  </si>
  <si>
    <t>Regína Štefkovičová</t>
  </si>
  <si>
    <t>True</t>
  </si>
  <si>
    <t>0,01</t>
  </si>
  <si>
    <t>Spracovateľ:</t>
  </si>
  <si>
    <t xml:space="preserve"> 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</si>
  <si>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</si>
  <si>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</si>
  <si>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</si>
  <si>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</si>
  <si>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</si>
  <si>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</si>
  <si>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</si>
  <si>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</si>
  <si>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</si>
  <si>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</si>
  <si>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</si>
  <si>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</si>
  <si>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</si>
  <si>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</si>
  <si>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</si>
  <si>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</si>
  <si>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</si>
  <si>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</si>
  <si>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</si>
  <si>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</si>
  <si>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</si>
  <si>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</si>
  <si>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</si>
  <si>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</si>
  <si>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</si>
  <si>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</si>
  <si>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</si>
  <si>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</si>
  <si>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</si>
  <si>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</si>
  <si>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</si>
  <si>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</si>
  <si>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</si>
  <si>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</si>
  <si>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</si>
  <si>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</si>
  <si>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</si>
  <si>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</si>
  <si>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</si>
  <si>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</si>
  <si>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</si>
  <si>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</si>
  <si>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</si>
  <si>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{e0eb3b7f-c307-4141-8b3c-3d1ed7f45665}</t>
  </si>
  <si>
    <t>{00000000-0000-0000-0000-000000000000}</t>
  </si>
  <si>
    <t>/</t>
  </si>
  <si>
    <t>1</t>
  </si>
  <si>
    <t>SO 01- Oprava strechy- výmena plechu</t>
  </si>
  <si>
    <t>{9e724504-e377-44ab-b86e-9e9164ea0096}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</si>
  <si>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</si>
  <si>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</si>
  <si>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</si>
  <si>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</si>
  <si>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</si>
  <si>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</si>
  <si>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</si>
  <si>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</si>
  <si>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</si>
  <si>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</si>
  <si>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</si>
  <si>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</si>
  <si>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</si>
  <si>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</si>
  <si>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</si>
  <si>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Objekt:</t>
  </si>
  <si>
    <t>1 - SO 01- Oprava strechy- výmena plechu</t>
  </si>
  <si>
    <t>Náklady z rozpočtu</t>
  </si>
  <si>
    <t>REKAPITULÁCIA ROZPOČTU</t>
  </si>
  <si>
    <t>Kód - Popis</t>
  </si>
  <si>
    <t>Cena celkom [EUR]</t>
  </si>
  <si>
    <t>1) Náklady z rozpočtu</t>
  </si>
  <si>
    <t>-1</t>
  </si>
  <si>
    <t>PSV - Práce a dodávky PSV</t>
  </si>
  <si>
    <t xml:space="preserve">    764 - Konštrukcie klampiarske</t>
  </si>
  <si>
    <t xml:space="preserve">    767 - Konštrukcie doplnkové kovové</t>
  </si>
  <si>
    <t>VP -   Práce naviac</t>
  </si>
  <si>
    <t>2) Ostatné náklady</t>
  </si>
  <si>
    <t>GZS</t>
  </si>
  <si>
    <t>VRN</t>
  </si>
  <si>
    <t>2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</si>
  <si>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</si>
  <si>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</si>
  <si>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</si>
  <si>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</si>
  <si>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</si>
  <si>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</si>
  <si>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</si>
  <si>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</si>
  <si>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</si>
  <si>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</si>
  <si>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</si>
  <si>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</si>
  <si>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</si>
  <si>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</si>
  <si>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</si>
  <si>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</si>
  <si>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</si>
  <si>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</si>
  <si>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</si>
  <si>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</si>
  <si>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</si>
  <si>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K</t>
  </si>
  <si>
    <t>764322220</t>
  </si>
  <si>
    <t>Oplechovanie z pozinkovaného PZ plechu, odkvapov na strechách s tvrdou krytinou r.š. 330 mm</t>
  </si>
  <si>
    <t>m</t>
  </si>
  <si>
    <t>16</t>
  </si>
  <si>
    <t>1929709579</t>
  </si>
  <si>
    <t>764322830</t>
  </si>
  <si>
    <t>Demontáž odkvapov na strechách s tvrdou krytinou bez podkladového plechu do 30° rš 400 mm,  -0,00320t</t>
  </si>
  <si>
    <t>-217616722</t>
  </si>
  <si>
    <t>3</t>
  </si>
  <si>
    <t>764351836</t>
  </si>
  <si>
    <t>Demontáž háka so sklonom žľabu do 30°  -0,00009t</t>
  </si>
  <si>
    <t>ks</t>
  </si>
  <si>
    <t>815878421</t>
  </si>
  <si>
    <t>4</t>
  </si>
  <si>
    <t>764352227</t>
  </si>
  <si>
    <t>Žľaby z pozinkovaného PZ plechu, pododkvapové polkruhové r.š. 330 mm</t>
  </si>
  <si>
    <t>1954840243</t>
  </si>
  <si>
    <t>5</t>
  </si>
  <si>
    <t>764352810</t>
  </si>
  <si>
    <t>Demontáž žľabov pododkvapových polkruhových so sklonom do 30st. rš 330 mm,  -0,00330t</t>
  </si>
  <si>
    <t>501853050</t>
  </si>
  <si>
    <t>6</t>
  </si>
  <si>
    <t>764359213</t>
  </si>
  <si>
    <t>Kotlík kónický z pozinkovaného PZ plechu, pre rúry s priemerom od 125 do 150 mm</t>
  </si>
  <si>
    <t>-819315879</t>
  </si>
  <si>
    <t>7</t>
  </si>
  <si>
    <t>764359251</t>
  </si>
  <si>
    <t>Príplatok k cene za privarenie háku na oceľovú konštrukciu z PZ plechu</t>
  </si>
  <si>
    <t>-1537644122</t>
  </si>
  <si>
    <t>8</t>
  </si>
  <si>
    <t>764359810</t>
  </si>
  <si>
    <t>Demontáž kotlíka kónického, so sklonom žľabu do 30st.,  -0,00110t</t>
  </si>
  <si>
    <t>-338381330</t>
  </si>
  <si>
    <t>9</t>
  </si>
  <si>
    <t>764454254</t>
  </si>
  <si>
    <t>Zvodové rúry z pozinkovaného PZ plechu, kruhové priemer 120 mm</t>
  </si>
  <si>
    <t>-228929544</t>
  </si>
  <si>
    <t>10</t>
  </si>
  <si>
    <t>764454802</t>
  </si>
  <si>
    <t>Demontáž odpadových rúr kruhových, s priemerom 120 mm,  -0,00285t</t>
  </si>
  <si>
    <t>944739068</t>
  </si>
  <si>
    <t>11</t>
  </si>
  <si>
    <t>998764202</t>
  </si>
  <si>
    <t>Presun hmôt pre konštrukcie klampiarske v objektoch výšky nad 6 do 12 m</t>
  </si>
  <si>
    <t>%</t>
  </si>
  <si>
    <t>2027948136</t>
  </si>
  <si>
    <t>12</t>
  </si>
  <si>
    <t>767392112</t>
  </si>
  <si>
    <t>Montáž krytiny striech plechom tvarovaným skrutkovaním</t>
  </si>
  <si>
    <t>m2</t>
  </si>
  <si>
    <t>1803001314</t>
  </si>
  <si>
    <t>13</t>
  </si>
  <si>
    <t>M</t>
  </si>
  <si>
    <t>1383102140</t>
  </si>
  <si>
    <t>Trapézový plech pozinkovaný hr. 1,00 mm</t>
  </si>
  <si>
    <t>32</t>
  </si>
  <si>
    <t>1381574696</t>
  </si>
  <si>
    <t>14</t>
  </si>
  <si>
    <t>767392802</t>
  </si>
  <si>
    <t>Demontáž krytín striech z plechov skrutkovaných,  -0,00700t</t>
  </si>
  <si>
    <t>167097475</t>
  </si>
  <si>
    <t>15</t>
  </si>
  <si>
    <t>998767202</t>
  </si>
  <si>
    <t>Presun hmôt pre kovové stavebné doplnkové konštrukcie v objektoch výšky nad 6 do 12 m</t>
  </si>
  <si>
    <t>1037029639</t>
  </si>
  <si>
    <t>VP - Práce naviac</t>
  </si>
  <si>
    <t>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</si>
</sst>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66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2" borderId="0" xfId="0" applyFont="1" applyFill="1" applyAlignment="1" applyProtection="1">
      <alignment horizontal="left" vertical="center"/>
    </xf>
    <xf numFmtId="0" fontId="9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0" fillId="2" borderId="0" xfId="0" applyFill="1"/>
    <xf numFmtId="0" fontId="8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14" fillId="0" borderId="0" xfId="0" applyFont="1" applyAlignment="1">
      <alignment horizontal="left" vertical="center"/>
    </xf>
    <xf numFmtId="0" fontId="0" fillId="0" borderId="0" xfId="0" applyBorder="1" applyProtection="1"/>
    <xf numFmtId="0" fontId="15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5" fillId="0" borderId="0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Protection="1"/>
    <xf numFmtId="0" fontId="17" fillId="0" borderId="0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8" fillId="0" borderId="7" xfId="0" applyFont="1" applyBorder="1" applyAlignment="1" applyProtection="1">
      <alignment horizontal="left" vertical="center"/>
    </xf>
    <xf numFmtId="0" fontId="0" fillId="0" borderId="7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0" fillId="5" borderId="0" xfId="0" applyFont="1" applyFill="1" applyBorder="1" applyAlignment="1" applyProtection="1">
      <alignment vertical="center"/>
    </xf>
    <xf numFmtId="0" fontId="3" fillId="5" borderId="8" xfId="0" applyFont="1" applyFill="1" applyBorder="1" applyAlignment="1" applyProtection="1">
      <alignment horizontal="left" vertical="center"/>
    </xf>
    <xf numFmtId="0" fontId="0" fillId="5" borderId="9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center" vertical="center"/>
    </xf>
    <xf numFmtId="0" fontId="19" fillId="0" borderId="11" xfId="0" applyFont="1" applyBorder="1" applyAlignment="1" applyProtection="1">
      <alignment horizontal="left"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Border="1" applyProtection="1"/>
    <xf numFmtId="0" fontId="0" fillId="0" borderId="15" xfId="0" applyBorder="1" applyProtection="1"/>
    <xf numFmtId="0" fontId="20" fillId="0" borderId="16" xfId="0" applyFont="1" applyBorder="1" applyAlignment="1" applyProtection="1">
      <alignment horizontal="left" vertical="center"/>
    </xf>
    <xf numFmtId="0" fontId="0" fillId="0" borderId="17" xfId="0" applyFont="1" applyBorder="1" applyAlignment="1" applyProtection="1">
      <alignment vertical="center"/>
    </xf>
    <xf numFmtId="0" fontId="20" fillId="0" borderId="17" xfId="0" applyFont="1" applyBorder="1" applyAlignment="1" applyProtection="1">
      <alignment horizontal="left" vertical="center"/>
    </xf>
    <xf numFmtId="0" fontId="0" fillId="0" borderId="18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center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5" xfId="0" applyFont="1" applyBorder="1" applyAlignment="1" applyProtection="1">
      <alignment vertical="center"/>
    </xf>
    <xf numFmtId="0" fontId="0" fillId="6" borderId="9" xfId="0" applyFont="1" applyFill="1" applyBorder="1" applyAlignment="1" applyProtection="1">
      <alignment vertical="center"/>
    </xf>
    <xf numFmtId="0" fontId="15" fillId="0" borderId="22" xfId="0" applyFont="1" applyBorder="1" applyAlignment="1" applyProtection="1">
      <alignment horizontal="center" vertical="center" wrapText="1"/>
    </xf>
    <xf numFmtId="0" fontId="15" fillId="0" borderId="23" xfId="0" applyFont="1" applyBorder="1" applyAlignment="1" applyProtection="1">
      <alignment horizontal="center" vertical="center" wrapText="1"/>
    </xf>
    <xf numFmtId="0" fontId="15" fillId="0" borderId="24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vertical="center"/>
    </xf>
    <xf numFmtId="4" fontId="22" fillId="0" borderId="14" xfId="0" applyNumberFormat="1" applyFont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5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4" fillId="0" borderId="4" xfId="0" applyFont="1" applyBorder="1" applyAlignment="1" applyProtection="1">
      <alignment vertical="center"/>
    </xf>
    <xf numFmtId="0" fontId="26" fillId="0" borderId="0" xfId="0" applyFont="1" applyBorder="1" applyAlignment="1" applyProtection="1">
      <alignment vertical="center"/>
    </xf>
    <xf numFmtId="0" fontId="27" fillId="0" borderId="0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4" fontId="28" fillId="0" borderId="17" xfId="0" applyNumberFormat="1" applyFont="1" applyBorder="1" applyAlignment="1" applyProtection="1">
      <alignment vertical="center"/>
    </xf>
    <xf numFmtId="166" fontId="28" fillId="0" borderId="17" xfId="0" applyNumberFormat="1" applyFont="1" applyBorder="1" applyAlignment="1" applyProtection="1">
      <alignment vertical="center"/>
    </xf>
    <xf numFmtId="4" fontId="28" fillId="0" borderId="18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164" fontId="20" fillId="4" borderId="11" xfId="0" applyNumberFormat="1" applyFont="1" applyFill="1" applyBorder="1" applyAlignment="1" applyProtection="1">
      <alignment horizontal="center" vertical="center"/>
      <protection locked="0"/>
    </xf>
    <xf numFmtId="0" fontId="20" fillId="4" borderId="12" xfId="0" applyFont="1" applyFill="1" applyBorder="1" applyAlignment="1" applyProtection="1">
      <alignment horizontal="center" vertical="center"/>
      <protection locked="0"/>
    </xf>
    <xf numFmtId="4" fontId="20" fillId="0" borderId="13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164" fontId="20" fillId="4" borderId="14" xfId="0" applyNumberFormat="1" applyFont="1" applyFill="1" applyBorder="1" applyAlignment="1" applyProtection="1">
      <alignment horizontal="center" vertical="center"/>
      <protection locked="0"/>
    </xf>
    <xf numFmtId="0" fontId="20" fillId="4" borderId="0" xfId="0" applyFont="1" applyFill="1" applyBorder="1" applyAlignment="1" applyProtection="1">
      <alignment horizontal="center" vertical="center"/>
      <protection locked="0"/>
    </xf>
    <xf numFmtId="4" fontId="20" fillId="0" borderId="15" xfId="0" applyNumberFormat="1" applyFont="1" applyBorder="1" applyAlignment="1" applyProtection="1">
      <alignment vertical="center"/>
    </xf>
    <xf numFmtId="164" fontId="20" fillId="4" borderId="16" xfId="0" applyNumberFormat="1" applyFont="1" applyFill="1" applyBorder="1" applyAlignment="1" applyProtection="1">
      <alignment horizontal="center" vertical="center"/>
      <protection locked="0"/>
    </xf>
    <xf numFmtId="0" fontId="20" fillId="4" borderId="17" xfId="0" applyFont="1" applyFill="1" applyBorder="1" applyAlignment="1" applyProtection="1">
      <alignment horizontal="center" vertical="center"/>
      <protection locked="0"/>
    </xf>
    <xf numFmtId="4" fontId="20" fillId="0" borderId="18" xfId="0" applyNumberFormat="1" applyFont="1" applyBorder="1" applyAlignment="1" applyProtection="1">
      <alignment vertical="center"/>
    </xf>
    <xf numFmtId="0" fontId="23" fillId="6" borderId="0" xfId="0" applyFont="1" applyFill="1" applyBorder="1" applyAlignment="1" applyProtection="1">
      <alignment horizontal="left" vertical="center"/>
    </xf>
    <xf numFmtId="0" fontId="0" fillId="6" borderId="0" xfId="0" applyFont="1" applyFill="1" applyBorder="1" applyAlignment="1" applyProtection="1">
      <alignment vertical="center"/>
    </xf>
    <xf numFmtId="0" fontId="0" fillId="2" borderId="0" xfId="0" applyFill="1" applyProtection="1"/>
    <xf numFmtId="0" fontId="9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right" vertical="center"/>
    </xf>
    <xf numFmtId="0" fontId="3" fillId="6" borderId="8" xfId="0" applyFont="1" applyFill="1" applyBorder="1" applyAlignment="1" applyProtection="1">
      <alignment horizontal="left" vertical="center"/>
    </xf>
    <xf numFmtId="0" fontId="3" fillId="6" borderId="9" xfId="0" applyFont="1" applyFill="1" applyBorder="1" applyAlignment="1" applyProtection="1">
      <alignment horizontal="right" vertical="center"/>
    </xf>
    <xf numFmtId="0" fontId="3" fillId="6" borderId="9" xfId="0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Alignment="1" applyProtection="1">
      <alignment vertical="center"/>
    </xf>
    <xf numFmtId="0" fontId="29" fillId="0" borderId="0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25" xfId="0" applyFont="1" applyBorder="1" applyAlignment="1" applyProtection="1">
      <alignment vertical="center"/>
    </xf>
    <xf numFmtId="0" fontId="15" fillId="0" borderId="25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20" fillId="0" borderId="15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</xf>
    <xf numFmtId="0" fontId="20" fillId="0" borderId="18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 wrapText="1"/>
    </xf>
    <xf numFmtId="0" fontId="2" fillId="6" borderId="22" xfId="0" applyFont="1" applyFill="1" applyBorder="1" applyAlignment="1" applyProtection="1">
      <alignment horizontal="center" vertical="center" wrapText="1"/>
    </xf>
    <xf numFmtId="0" fontId="2" fillId="6" borderId="23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167" fontId="32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Border="1" applyAlignment="1" applyProtection="1"/>
    <xf numFmtId="0" fontId="5" fillId="0" borderId="0" xfId="0" applyFont="1" applyBorder="1" applyAlignment="1" applyProtection="1">
      <alignment horizontal="left"/>
    </xf>
    <xf numFmtId="0" fontId="7" fillId="0" borderId="5" xfId="0" applyFont="1" applyBorder="1" applyAlignment="1" applyProtection="1"/>
    <xf numFmtId="0" fontId="7" fillId="0" borderId="14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vertical="center"/>
    </xf>
    <xf numFmtId="0" fontId="6" fillId="0" borderId="0" xfId="0" applyFont="1" applyBorder="1" applyAlignment="1" applyProtection="1">
      <alignment horizontal="left"/>
    </xf>
    <xf numFmtId="0" fontId="0" fillId="0" borderId="25" xfId="0" applyFont="1" applyBorder="1" applyAlignment="1" applyProtection="1">
      <alignment horizontal="center" vertical="center"/>
    </xf>
    <xf numFmtId="49" fontId="0" fillId="0" borderId="25" xfId="0" applyNumberFormat="1" applyFont="1" applyBorder="1" applyAlignment="1" applyProtection="1">
      <alignment horizontal="left" vertical="center" wrapText="1"/>
    </xf>
    <xf numFmtId="0" fontId="0" fillId="0" borderId="25" xfId="0" applyFont="1" applyBorder="1" applyAlignment="1" applyProtection="1">
      <alignment horizontal="center" vertical="center" wrapText="1"/>
    </xf>
    <xf numFmtId="167" fontId="0" fillId="0" borderId="25" xfId="0" applyNumberFormat="1" applyFont="1" applyBorder="1" applyAlignment="1" applyProtection="1">
      <alignment vertical="center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 applyProtection="1">
      <alignment vertical="center"/>
    </xf>
    <xf numFmtId="166" fontId="1" fillId="0" borderId="15" xfId="0" applyNumberFormat="1" applyFont="1" applyBorder="1" applyAlignment="1" applyProtection="1">
      <alignment vertical="center"/>
    </xf>
    <xf numFmtId="167" fontId="0" fillId="0" borderId="0" xfId="0" applyNumberFormat="1" applyFont="1" applyAlignment="1">
      <alignment vertical="center"/>
    </xf>
    <xf numFmtId="0" fontId="33" fillId="0" borderId="25" xfId="0" applyFont="1" applyBorder="1" applyAlignment="1" applyProtection="1">
      <alignment horizontal="center" vertical="center"/>
    </xf>
    <xf numFmtId="49" fontId="33" fillId="0" borderId="25" xfId="0" applyNumberFormat="1" applyFont="1" applyBorder="1" applyAlignment="1" applyProtection="1">
      <alignment horizontal="left" vertical="center" wrapText="1"/>
    </xf>
    <xf numFmtId="0" fontId="33" fillId="0" borderId="25" xfId="0" applyFont="1" applyBorder="1" applyAlignment="1" applyProtection="1">
      <alignment horizontal="center" vertical="center" wrapText="1"/>
    </xf>
    <xf numFmtId="167" fontId="33" fillId="0" borderId="25" xfId="0" applyNumberFormat="1" applyFont="1" applyBorder="1" applyAlignment="1" applyProtection="1">
      <alignment vertical="center"/>
    </xf>
    <xf numFmtId="0" fontId="0" fillId="4" borderId="25" xfId="0" applyFont="1" applyFill="1" applyBorder="1" applyAlignment="1" applyProtection="1">
      <alignment horizontal="center" vertical="center"/>
      <protection locked="0"/>
    </xf>
    <xf numFmtId="49" fontId="0" fillId="4" borderId="25" xfId="0" applyNumberFormat="1" applyFont="1" applyFill="1" applyBorder="1" applyAlignment="1" applyProtection="1">
      <alignment horizontal="left" vertical="center" wrapText="1"/>
      <protection locked="0"/>
    </xf>
    <xf numFmtId="0" fontId="0" fillId="4" borderId="25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4" fontId="9" fillId="0" borderId="0" xfId="0" applyNumberFormat="1" applyFont="1" applyBorder="1" applyAlignment="1" applyProtection="1">
      <alignment vertical="center"/>
    </xf>
    <xf numFmtId="4" fontId="18" fillId="0" borderId="7" xfId="0" applyNumberFormat="1" applyFont="1" applyBorder="1" applyAlignment="1" applyProtection="1">
      <alignment vertical="center"/>
    </xf>
    <xf numFmtId="0" fontId="0" fillId="0" borderId="7" xfId="0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4" fontId="16" fillId="0" borderId="0" xfId="0" applyNumberFormat="1" applyFont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0" fillId="5" borderId="9" xfId="0" applyFont="1" applyFill="1" applyBorder="1" applyAlignment="1" applyProtection="1">
      <alignment vertical="center"/>
    </xf>
    <xf numFmtId="4" fontId="3" fillId="5" borderId="9" xfId="0" applyNumberFormat="1" applyFont="1" applyFill="1" applyBorder="1" applyAlignment="1" applyProtection="1">
      <alignment vertical="center"/>
    </xf>
    <xf numFmtId="0" fontId="0" fillId="5" borderId="10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4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6" borderId="8" xfId="0" applyFont="1" applyFill="1" applyBorder="1" applyAlignment="1" applyProtection="1">
      <alignment horizontal="center" vertical="center"/>
    </xf>
    <xf numFmtId="0" fontId="2" fillId="6" borderId="9" xfId="0" applyFont="1" applyFill="1" applyBorder="1" applyAlignment="1" applyProtection="1">
      <alignment horizontal="left" vertical="center"/>
    </xf>
    <xf numFmtId="0" fontId="2" fillId="6" borderId="9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left" vertical="center"/>
    </xf>
    <xf numFmtId="4" fontId="27" fillId="0" borderId="0" xfId="0" applyNumberFormat="1" applyFont="1" applyBorder="1" applyAlignment="1" applyProtection="1">
      <alignment vertical="center"/>
    </xf>
    <xf numFmtId="0" fontId="27" fillId="0" borderId="0" xfId="0" applyFont="1" applyBorder="1" applyAlignment="1" applyProtection="1">
      <alignment vertical="center"/>
    </xf>
    <xf numFmtId="0" fontId="26" fillId="0" borderId="0" xfId="0" applyFont="1" applyBorder="1" applyAlignment="1" applyProtection="1">
      <alignment horizontal="left" vertical="center" wrapText="1"/>
    </xf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Border="1" applyAlignment="1" applyProtection="1">
      <alignment vertical="center"/>
    </xf>
    <xf numFmtId="0" fontId="6" fillId="4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</xf>
    <xf numFmtId="4" fontId="23" fillId="0" borderId="0" xfId="0" applyNumberFormat="1" applyFont="1" applyBorder="1" applyAlignment="1" applyProtection="1">
      <alignment horizontal="right" vertical="center"/>
    </xf>
    <xf numFmtId="4" fontId="23" fillId="0" borderId="0" xfId="0" applyNumberFormat="1" applyFont="1" applyBorder="1" applyAlignment="1" applyProtection="1">
      <alignment vertical="center"/>
    </xf>
    <xf numFmtId="4" fontId="23" fillId="6" borderId="0" xfId="0" applyNumberFormat="1" applyFont="1" applyFill="1" applyBorder="1" applyAlignment="1" applyProtection="1">
      <alignment vertical="center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0" fontId="15" fillId="0" borderId="0" xfId="0" applyFont="1" applyBorder="1" applyAlignment="1" applyProtection="1">
      <alignment horizontal="left" vertical="center" wrapText="1"/>
    </xf>
    <xf numFmtId="0" fontId="15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</xf>
    <xf numFmtId="4" fontId="18" fillId="0" borderId="0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4" fontId="3" fillId="6" borderId="9" xfId="0" applyNumberFormat="1" applyFont="1" applyFill="1" applyBorder="1" applyAlignment="1" applyProtection="1">
      <alignment vertical="center"/>
    </xf>
    <xf numFmtId="4" fontId="3" fillId="6" borderId="10" xfId="0" applyNumberFormat="1" applyFont="1" applyFill="1" applyBorder="1" applyAlignment="1" applyProtection="1">
      <alignment vertical="center"/>
    </xf>
    <xf numFmtId="0" fontId="2" fillId="6" borderId="0" xfId="0" applyFont="1" applyFill="1" applyBorder="1" applyAlignment="1" applyProtection="1">
      <alignment horizontal="center" vertical="center"/>
    </xf>
    <xf numFmtId="0" fontId="0" fillId="6" borderId="0" xfId="0" applyFont="1" applyFill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4" fontId="5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167" fontId="5" fillId="0" borderId="0" xfId="0" applyNumberFormat="1" applyFont="1" applyBorder="1" applyAlignment="1" applyProtection="1"/>
    <xf numFmtId="4" fontId="30" fillId="0" borderId="0" xfId="0" applyNumberFormat="1" applyFont="1" applyBorder="1" applyAlignment="1" applyProtection="1">
      <alignment vertical="center"/>
    </xf>
    <xf numFmtId="0" fontId="2" fillId="6" borderId="23" xfId="0" applyFont="1" applyFill="1" applyBorder="1" applyAlignment="1" applyProtection="1">
      <alignment horizontal="center" vertical="center" wrapText="1"/>
    </xf>
    <xf numFmtId="0" fontId="2" fillId="6" borderId="24" xfId="0" applyFont="1" applyFill="1" applyBorder="1" applyAlignment="1" applyProtection="1">
      <alignment horizontal="center" vertical="center" wrapText="1"/>
    </xf>
    <xf numFmtId="0" fontId="0" fillId="0" borderId="25" xfId="0" applyFont="1" applyBorder="1" applyAlignment="1" applyProtection="1">
      <alignment horizontal="left" vertical="center" wrapText="1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167" fontId="0" fillId="4" borderId="25" xfId="0" applyNumberFormat="1" applyFont="1" applyFill="1" applyBorder="1" applyAlignment="1" applyProtection="1">
      <alignment vertical="center"/>
    </xf>
    <xf numFmtId="167" fontId="0" fillId="0" borderId="25" xfId="0" applyNumberFormat="1" applyFont="1" applyBorder="1" applyAlignment="1" applyProtection="1">
      <alignment vertical="center"/>
    </xf>
    <xf numFmtId="0" fontId="33" fillId="0" borderId="25" xfId="0" applyFont="1" applyBorder="1" applyAlignment="1" applyProtection="1">
      <alignment horizontal="left" vertical="center" wrapText="1"/>
    </xf>
    <xf numFmtId="167" fontId="33" fillId="4" borderId="25" xfId="0" applyNumberFormat="1" applyFont="1" applyFill="1" applyBorder="1" applyAlignment="1" applyProtection="1">
      <alignment vertical="center"/>
      <protection locked="0"/>
    </xf>
    <xf numFmtId="167" fontId="33" fillId="4" borderId="25" xfId="0" applyNumberFormat="1" applyFont="1" applyFill="1" applyBorder="1" applyAlignment="1" applyProtection="1">
      <alignment vertical="center"/>
    </xf>
    <xf numFmtId="167" fontId="33" fillId="0" borderId="25" xfId="0" applyNumberFormat="1" applyFont="1" applyBorder="1" applyAlignment="1" applyProtection="1">
      <alignment vertical="center"/>
    </xf>
    <xf numFmtId="0" fontId="0" fillId="4" borderId="25" xfId="0" applyFont="1" applyFill="1" applyBorder="1" applyAlignment="1" applyProtection="1">
      <alignment horizontal="left" vertical="center" wrapText="1"/>
      <protection locked="0"/>
    </xf>
    <xf numFmtId="167" fontId="23" fillId="0" borderId="12" xfId="0" applyNumberFormat="1" applyFont="1" applyBorder="1" applyAlignment="1" applyProtection="1"/>
    <xf numFmtId="167" fontId="3" fillId="0" borderId="12" xfId="0" applyNumberFormat="1" applyFont="1" applyBorder="1" applyAlignment="1" applyProtection="1">
      <alignment vertical="center"/>
    </xf>
    <xf numFmtId="167" fontId="5" fillId="0" borderId="0" xfId="0" applyNumberFormat="1" applyFont="1" applyBorder="1" applyAlignment="1" applyProtection="1">
      <alignment vertical="center"/>
    </xf>
    <xf numFmtId="167" fontId="6" fillId="0" borderId="17" xfId="0" applyNumberFormat="1" applyFont="1" applyBorder="1" applyAlignment="1" applyProtection="1"/>
    <xf numFmtId="167" fontId="6" fillId="0" borderId="17" xfId="0" applyNumberFormat="1" applyFont="1" applyBorder="1" applyAlignment="1" applyProtection="1">
      <alignment vertical="center"/>
    </xf>
    <xf numFmtId="167" fontId="6" fillId="0" borderId="23" xfId="0" applyNumberFormat="1" applyFont="1" applyBorder="1" applyAlignment="1" applyProtection="1"/>
    <xf numFmtId="167" fontId="6" fillId="0" borderId="23" xfId="0" applyNumberFormat="1" applyFont="1" applyBorder="1" applyAlignment="1" applyProtection="1">
      <alignment vertical="center"/>
    </xf>
    <xf numFmtId="167" fontId="5" fillId="0" borderId="23" xfId="0" applyNumberFormat="1" applyFont="1" applyBorder="1" applyAlignment="1" applyProtection="1"/>
    <xf numFmtId="167" fontId="5" fillId="0" borderId="23" xfId="0" applyNumberFormat="1" applyFont="1" applyBorder="1" applyAlignment="1" applyProtection="1">
      <alignment vertical="center"/>
    </xf>
    <xf numFmtId="0" fontId="11" fillId="2" borderId="0" xfId="1" applyFont="1" applyFill="1" applyAlignment="1" applyProtection="1">
      <alignment horizontal="center"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97"/>
  <sheetViews>
    <sheetView showGridLines="0" tabSelected="1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0" t="s">
        <v>0</v>
      </c>
      <c r="B1" s="11"/>
      <c r="C1" s="11"/>
      <c r="D1" s="12" t="s">
        <v>1</v>
      </c>
      <c r="E1" s="11"/>
      <c r="F1" s="11"/>
      <c r="G1" s="11"/>
      <c r="H1" s="11"/>
      <c r="I1" s="11"/>
      <c r="J1" s="11"/>
      <c r="K1" s="13" t="s">
        <v>2</v>
      </c>
      <c r="L1" s="13"/>
      <c r="M1" s="13"/>
      <c r="N1" s="13"/>
      <c r="O1" s="13"/>
      <c r="P1" s="13"/>
      <c r="Q1" s="13"/>
      <c r="R1" s="13"/>
      <c r="S1" s="13"/>
      <c r="T1" s="11"/>
      <c r="U1" s="11"/>
      <c r="V1" s="11"/>
      <c r="W1" s="13" t="s">
        <v>3</v>
      </c>
      <c r="X1" s="13"/>
      <c r="Y1" s="13"/>
      <c r="Z1" s="13"/>
      <c r="AA1" s="13"/>
      <c r="AB1" s="13"/>
      <c r="AC1" s="13"/>
      <c r="AD1" s="13"/>
      <c r="AE1" s="13"/>
      <c r="AF1" s="13"/>
      <c r="AG1" s="11"/>
      <c r="AH1" s="11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5" t="s">
        <v>4</v>
      </c>
      <c r="BB1" s="15" t="s">
        <v>5</v>
      </c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T1" s="16" t="s">
        <v>6</v>
      </c>
      <c r="BU1" s="16" t="s">
        <v>6</v>
      </c>
    </row>
    <row r="2" spans="1:73" ht="36.950000000000003" customHeight="1">
      <c r="C2" s="179" t="s">
        <v>7</v>
      </c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180"/>
      <c r="AP2" s="180"/>
      <c r="AR2" s="224" t="s">
        <v>8</v>
      </c>
      <c r="AS2" s="225"/>
      <c r="AT2" s="225"/>
      <c r="AU2" s="225"/>
      <c r="AV2" s="225"/>
      <c r="AW2" s="225"/>
      <c r="AX2" s="225"/>
      <c r="AY2" s="225"/>
      <c r="AZ2" s="225"/>
      <c r="BA2" s="225"/>
      <c r="BB2" s="225"/>
      <c r="BC2" s="225"/>
      <c r="BD2" s="225"/>
      <c r="BE2" s="225"/>
      <c r="BS2" s="18" t="s">
        <v>9</v>
      </c>
      <c r="BT2" s="18" t="s">
        <v>10</v>
      </c>
    </row>
    <row r="3" spans="1:73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1"/>
      <c r="BS3" s="18" t="s">
        <v>9</v>
      </c>
      <c r="BT3" s="18" t="s">
        <v>10</v>
      </c>
    </row>
    <row r="4" spans="1:73" ht="36.950000000000003" customHeight="1">
      <c r="B4" s="22"/>
      <c r="C4" s="181" t="s">
        <v>11</v>
      </c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  <c r="AP4" s="182"/>
      <c r="AQ4" s="23"/>
      <c r="AS4" s="17" t="s">
        <v>12</v>
      </c>
      <c r="BE4" s="24" t="s">
        <v>13</v>
      </c>
      <c r="BS4" s="18" t="s">
        <v>9</v>
      </c>
    </row>
    <row r="5" spans="1:73" ht="14.45" customHeight="1">
      <c r="B5" s="22"/>
      <c r="C5" s="25"/>
      <c r="D5" s="26" t="s">
        <v>14</v>
      </c>
      <c r="E5" s="25"/>
      <c r="F5" s="25"/>
      <c r="G5" s="25"/>
      <c r="H5" s="25"/>
      <c r="I5" s="25"/>
      <c r="J5" s="25"/>
      <c r="K5" s="185" t="s">
        <v>15</v>
      </c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186"/>
      <c r="AJ5" s="186"/>
      <c r="AK5" s="186"/>
      <c r="AL5" s="186"/>
      <c r="AM5" s="186"/>
      <c r="AN5" s="186"/>
      <c r="AO5" s="186"/>
      <c r="AP5" s="25"/>
      <c r="AQ5" s="23"/>
      <c r="BE5" s="183" t="s">
        <v>16</v>
      </c>
      <c r="BS5" s="18" t="s">
        <v>9</v>
      </c>
    </row>
    <row r="6" spans="1:73" ht="36.950000000000003" customHeight="1">
      <c r="B6" s="22"/>
      <c r="C6" s="25"/>
      <c r="D6" s="28" t="s">
        <v>17</v>
      </c>
      <c r="E6" s="25"/>
      <c r="F6" s="25"/>
      <c r="G6" s="25"/>
      <c r="H6" s="25"/>
      <c r="I6" s="25"/>
      <c r="J6" s="25"/>
      <c r="K6" s="187" t="s">
        <v>18</v>
      </c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P6" s="25"/>
      <c r="AQ6" s="23"/>
      <c r="BE6" s="184"/>
      <c r="BS6" s="18" t="s">
        <v>9</v>
      </c>
    </row>
    <row r="7" spans="1:73" ht="14.45" customHeight="1">
      <c r="B7" s="22"/>
      <c r="C7" s="25"/>
      <c r="D7" s="29" t="s">
        <v>19</v>
      </c>
      <c r="E7" s="25"/>
      <c r="F7" s="25"/>
      <c r="G7" s="25"/>
      <c r="H7" s="25"/>
      <c r="I7" s="25"/>
      <c r="J7" s="25"/>
      <c r="K7" s="27" t="s">
        <v>20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9" t="s">
        <v>21</v>
      </c>
      <c r="AL7" s="25"/>
      <c r="AM7" s="25"/>
      <c r="AN7" s="27" t="s">
        <v>20</v>
      </c>
      <c r="AO7" s="25"/>
      <c r="AP7" s="25"/>
      <c r="AQ7" s="23"/>
      <c r="BE7" s="184"/>
      <c r="BS7" s="18" t="s">
        <v>9</v>
      </c>
    </row>
    <row r="8" spans="1:73" ht="14.45" customHeight="1">
      <c r="B8" s="22"/>
      <c r="C8" s="25"/>
      <c r="D8" s="29" t="s">
        <v>22</v>
      </c>
      <c r="E8" s="25"/>
      <c r="F8" s="25"/>
      <c r="G8" s="25"/>
      <c r="H8" s="25"/>
      <c r="I8" s="25"/>
      <c r="J8" s="25"/>
      <c r="K8" s="27" t="s">
        <v>23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9" t="s">
        <v>24</v>
      </c>
      <c r="AL8" s="25"/>
      <c r="AM8" s="25"/>
      <c r="AN8" s="30" t="s">
        <v>25</v>
      </c>
      <c r="AO8" s="25"/>
      <c r="AP8" s="25"/>
      <c r="AQ8" s="23"/>
      <c r="BE8" s="184"/>
      <c r="BS8" s="18" t="s">
        <v>9</v>
      </c>
    </row>
    <row r="9" spans="1:73" ht="14.45" customHeight="1">
      <c r="B9" s="22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3"/>
      <c r="BE9" s="184"/>
      <c r="BS9" s="18" t="s">
        <v>9</v>
      </c>
    </row>
    <row r="10" spans="1:73" ht="14.45" customHeight="1">
      <c r="B10" s="22"/>
      <c r="C10" s="25"/>
      <c r="D10" s="29" t="s">
        <v>26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9" t="s">
        <v>27</v>
      </c>
      <c r="AL10" s="25"/>
      <c r="AM10" s="25"/>
      <c r="AN10" s="27" t="s">
        <v>20</v>
      </c>
      <c r="AO10" s="25"/>
      <c r="AP10" s="25"/>
      <c r="AQ10" s="23"/>
      <c r="BE10" s="184"/>
      <c r="BS10" s="18" t="s">
        <v>9</v>
      </c>
    </row>
    <row r="11" spans="1:73" ht="18.399999999999999" customHeight="1">
      <c r="B11" s="22"/>
      <c r="C11" s="25"/>
      <c r="D11" s="25"/>
      <c r="E11" s="27" t="s">
        <v>28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9" t="s">
        <v>29</v>
      </c>
      <c r="AL11" s="25"/>
      <c r="AM11" s="25"/>
      <c r="AN11" s="27" t="s">
        <v>20</v>
      </c>
      <c r="AO11" s="25"/>
      <c r="AP11" s="25"/>
      <c r="AQ11" s="23"/>
      <c r="BE11" s="184"/>
      <c r="BS11" s="18" t="s">
        <v>9</v>
      </c>
    </row>
    <row r="12" spans="1:73" ht="6.95" customHeight="1">
      <c r="B12" s="22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3"/>
      <c r="BE12" s="184"/>
      <c r="BS12" s="18" t="s">
        <v>9</v>
      </c>
    </row>
    <row r="13" spans="1:73" ht="14.45" customHeight="1">
      <c r="B13" s="22"/>
      <c r="C13" s="25"/>
      <c r="D13" s="29" t="s">
        <v>30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9" t="s">
        <v>27</v>
      </c>
      <c r="AL13" s="25"/>
      <c r="AM13" s="25"/>
      <c r="AN13" s="31" t="s">
        <v>31</v>
      </c>
      <c r="AO13" s="25"/>
      <c r="AP13" s="25"/>
      <c r="AQ13" s="23"/>
      <c r="BE13" s="184"/>
      <c r="BS13" s="18" t="s">
        <v>9</v>
      </c>
    </row>
    <row r="14" spans="1:73">
      <c r="B14" s="22"/>
      <c r="C14" s="25"/>
      <c r="D14" s="25"/>
      <c r="E14" s="188" t="s">
        <v>31</v>
      </c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29" t="s">
        <v>29</v>
      </c>
      <c r="AL14" s="25"/>
      <c r="AM14" s="25"/>
      <c r="AN14" s="31" t="s">
        <v>31</v>
      </c>
      <c r="AO14" s="25"/>
      <c r="AP14" s="25"/>
      <c r="AQ14" s="23"/>
      <c r="BE14" s="184"/>
      <c r="BS14" s="18" t="s">
        <v>9</v>
      </c>
    </row>
    <row r="15" spans="1:73" ht="6.95" customHeight="1">
      <c r="B15" s="22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3"/>
      <c r="BE15" s="184"/>
      <c r="BS15" s="18" t="s">
        <v>6</v>
      </c>
    </row>
    <row r="16" spans="1:73" ht="14.45" customHeight="1">
      <c r="B16" s="22"/>
      <c r="C16" s="25"/>
      <c r="D16" s="29" t="s">
        <v>32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9" t="s">
        <v>27</v>
      </c>
      <c r="AL16" s="25"/>
      <c r="AM16" s="25"/>
      <c r="AN16" s="27" t="s">
        <v>20</v>
      </c>
      <c r="AO16" s="25"/>
      <c r="AP16" s="25"/>
      <c r="AQ16" s="23"/>
      <c r="BE16" s="184"/>
      <c r="BS16" s="18" t="s">
        <v>6</v>
      </c>
    </row>
    <row r="17" spans="2:71" ht="18.399999999999999" customHeight="1">
      <c r="B17" s="22"/>
      <c r="C17" s="25"/>
      <c r="D17" s="25"/>
      <c r="E17" s="27" t="s">
        <v>33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9" t="s">
        <v>29</v>
      </c>
      <c r="AL17" s="25"/>
      <c r="AM17" s="25"/>
      <c r="AN17" s="27" t="s">
        <v>20</v>
      </c>
      <c r="AO17" s="25"/>
      <c r="AP17" s="25"/>
      <c r="AQ17" s="23"/>
      <c r="BE17" s="184"/>
      <c r="BS17" s="18" t="s">
        <v>34</v>
      </c>
    </row>
    <row r="18" spans="2:71" ht="6.95" customHeight="1">
      <c r="B18" s="22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3"/>
      <c r="BE18" s="184"/>
      <c r="BS18" s="18" t="s">
        <v>35</v>
      </c>
    </row>
    <row r="19" spans="2:71" ht="14.45" customHeight="1">
      <c r="B19" s="22"/>
      <c r="C19" s="25"/>
      <c r="D19" s="29" t="s">
        <v>36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9" t="s">
        <v>27</v>
      </c>
      <c r="AL19" s="25"/>
      <c r="AM19" s="25"/>
      <c r="AN19" s="27" t="s">
        <v>20</v>
      </c>
      <c r="AO19" s="25"/>
      <c r="AP19" s="25"/>
      <c r="AQ19" s="23"/>
      <c r="BE19" s="184"/>
      <c r="BS19" s="18" t="s">
        <v>35</v>
      </c>
    </row>
    <row r="20" spans="2:71" ht="18.399999999999999" customHeight="1">
      <c r="B20" s="22"/>
      <c r="C20" s="25"/>
      <c r="D20" s="25"/>
      <c r="E20" s="27" t="s">
        <v>37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9" t="s">
        <v>29</v>
      </c>
      <c r="AL20" s="25"/>
      <c r="AM20" s="25"/>
      <c r="AN20" s="27" t="s">
        <v>20</v>
      </c>
      <c r="AO20" s="25"/>
      <c r="AP20" s="25"/>
      <c r="AQ20" s="23"/>
      <c r="BE20" s="184"/>
    </row>
    <row r="21" spans="2:71" ht="6.95" customHeight="1">
      <c r="B21" s="22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3"/>
      <c r="BE21" s="184"/>
    </row>
    <row r="22" spans="2:71">
      <c r="B22" s="22"/>
      <c r="C22" s="25"/>
      <c r="D22" s="29" t="s">
        <v>38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3"/>
      <c r="BE22" s="184"/>
    </row>
    <row r="23" spans="2:71" ht="16.5" customHeight="1">
      <c r="B23" s="22"/>
      <c r="C23" s="25"/>
      <c r="D23" s="25"/>
      <c r="E23" s="190" t="s">
        <v>20</v>
      </c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O23" s="25"/>
      <c r="AP23" s="25"/>
      <c r="AQ23" s="23"/>
      <c r="BE23" s="184"/>
    </row>
    <row r="24" spans="2:71" ht="6.95" customHeight="1">
      <c r="B24" s="22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3"/>
      <c r="BE24" s="184"/>
    </row>
    <row r="25" spans="2:71" ht="6.95" customHeight="1">
      <c r="B25" s="22"/>
      <c r="C25" s="25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5"/>
      <c r="AQ25" s="23"/>
      <c r="BE25" s="184"/>
    </row>
    <row r="26" spans="2:71" ht="14.45" customHeight="1">
      <c r="B26" s="22"/>
      <c r="C26" s="25"/>
      <c r="D26" s="33" t="s">
        <v>39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191">
        <f>ROUND(AG87,2)</f>
        <v>0</v>
      </c>
      <c r="AL26" s="186"/>
      <c r="AM26" s="186"/>
      <c r="AN26" s="186"/>
      <c r="AO26" s="186"/>
      <c r="AP26" s="25"/>
      <c r="AQ26" s="23"/>
      <c r="BE26" s="184"/>
    </row>
    <row r="27" spans="2:71" ht="14.45" customHeight="1">
      <c r="B27" s="22"/>
      <c r="C27" s="25"/>
      <c r="D27" s="33" t="s">
        <v>40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191">
        <f>ROUND(AG90,2)</f>
        <v>0</v>
      </c>
      <c r="AL27" s="191"/>
      <c r="AM27" s="191"/>
      <c r="AN27" s="191"/>
      <c r="AO27" s="191"/>
      <c r="AP27" s="25"/>
      <c r="AQ27" s="23"/>
      <c r="BE27" s="184"/>
    </row>
    <row r="28" spans="2:71" s="1" customFormat="1" ht="6.95" customHeight="1"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6"/>
      <c r="BE28" s="184"/>
    </row>
    <row r="29" spans="2:71" s="1" customFormat="1" ht="25.9" customHeight="1">
      <c r="B29" s="34"/>
      <c r="C29" s="35"/>
      <c r="D29" s="37" t="s">
        <v>41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192">
        <f>ROUND(AK26+AK27,2)</f>
        <v>0</v>
      </c>
      <c r="AL29" s="193"/>
      <c r="AM29" s="193"/>
      <c r="AN29" s="193"/>
      <c r="AO29" s="193"/>
      <c r="AP29" s="35"/>
      <c r="AQ29" s="36"/>
      <c r="BE29" s="184"/>
    </row>
    <row r="30" spans="2:71" s="1" customFormat="1" ht="6.95" customHeight="1"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6"/>
      <c r="BE30" s="184"/>
    </row>
    <row r="31" spans="2:71" s="2" customFormat="1" ht="14.45" customHeight="1">
      <c r="B31" s="39"/>
      <c r="C31" s="40"/>
      <c r="D31" s="41" t="s">
        <v>42</v>
      </c>
      <c r="E31" s="40"/>
      <c r="F31" s="41" t="s">
        <v>43</v>
      </c>
      <c r="G31" s="40"/>
      <c r="H31" s="40"/>
      <c r="I31" s="40"/>
      <c r="J31" s="40"/>
      <c r="K31" s="40"/>
      <c r="L31" s="194">
        <v>0.2</v>
      </c>
      <c r="M31" s="195"/>
      <c r="N31" s="195"/>
      <c r="O31" s="195"/>
      <c r="P31" s="40"/>
      <c r="Q31" s="40"/>
      <c r="R31" s="40"/>
      <c r="S31" s="40"/>
      <c r="T31" s="43" t="s">
        <v>44</v>
      </c>
      <c r="U31" s="40"/>
      <c r="V31" s="40"/>
      <c r="W31" s="196">
        <f>ROUND(AZ87+SUM(CD91:CD95),2)</f>
        <v>0</v>
      </c>
      <c r="X31" s="195"/>
      <c r="Y31" s="195"/>
      <c r="Z31" s="195"/>
      <c r="AA31" s="195"/>
      <c r="AB31" s="195"/>
      <c r="AC31" s="195"/>
      <c r="AD31" s="195"/>
      <c r="AE31" s="195"/>
      <c r="AF31" s="40"/>
      <c r="AG31" s="40"/>
      <c r="AH31" s="40"/>
      <c r="AI31" s="40"/>
      <c r="AJ31" s="40"/>
      <c r="AK31" s="196">
        <f>ROUND(AV87+SUM(BY91:BY95),2)</f>
        <v>0</v>
      </c>
      <c r="AL31" s="195"/>
      <c r="AM31" s="195"/>
      <c r="AN31" s="195"/>
      <c r="AO31" s="195"/>
      <c r="AP31" s="40"/>
      <c r="AQ31" s="44"/>
      <c r="BE31" s="184"/>
    </row>
    <row r="32" spans="2:71" s="2" customFormat="1" ht="14.45" customHeight="1">
      <c r="B32" s="39"/>
      <c r="C32" s="40"/>
      <c r="D32" s="40"/>
      <c r="E32" s="40"/>
      <c r="F32" s="41" t="s">
        <v>45</v>
      </c>
      <c r="G32" s="40"/>
      <c r="H32" s="40"/>
      <c r="I32" s="40"/>
      <c r="J32" s="40"/>
      <c r="K32" s="40"/>
      <c r="L32" s="194">
        <v>0.2</v>
      </c>
      <c r="M32" s="195"/>
      <c r="N32" s="195"/>
      <c r="O32" s="195"/>
      <c r="P32" s="40"/>
      <c r="Q32" s="40"/>
      <c r="R32" s="40"/>
      <c r="S32" s="40"/>
      <c r="T32" s="43" t="s">
        <v>44</v>
      </c>
      <c r="U32" s="40"/>
      <c r="V32" s="40"/>
      <c r="W32" s="196">
        <f>ROUND(BA87+SUM(CE91:CE95),2)</f>
        <v>0</v>
      </c>
      <c r="X32" s="195"/>
      <c r="Y32" s="195"/>
      <c r="Z32" s="195"/>
      <c r="AA32" s="195"/>
      <c r="AB32" s="195"/>
      <c r="AC32" s="195"/>
      <c r="AD32" s="195"/>
      <c r="AE32" s="195"/>
      <c r="AF32" s="40"/>
      <c r="AG32" s="40"/>
      <c r="AH32" s="40"/>
      <c r="AI32" s="40"/>
      <c r="AJ32" s="40"/>
      <c r="AK32" s="196">
        <f>ROUND(AW87+SUM(BZ91:BZ95),2)</f>
        <v>0</v>
      </c>
      <c r="AL32" s="195"/>
      <c r="AM32" s="195"/>
      <c r="AN32" s="195"/>
      <c r="AO32" s="195"/>
      <c r="AP32" s="40"/>
      <c r="AQ32" s="44"/>
      <c r="BE32" s="184"/>
    </row>
    <row r="33" spans="2:57" s="2" customFormat="1" ht="14.45" hidden="1" customHeight="1">
      <c r="B33" s="39"/>
      <c r="C33" s="40"/>
      <c r="D33" s="40"/>
      <c r="E33" s="40"/>
      <c r="F33" s="41" t="s">
        <v>46</v>
      </c>
      <c r="G33" s="40"/>
      <c r="H33" s="40"/>
      <c r="I33" s="40"/>
      <c r="J33" s="40"/>
      <c r="K33" s="40"/>
      <c r="L33" s="194">
        <v>0.2</v>
      </c>
      <c r="M33" s="195"/>
      <c r="N33" s="195"/>
      <c r="O33" s="195"/>
      <c r="P33" s="40"/>
      <c r="Q33" s="40"/>
      <c r="R33" s="40"/>
      <c r="S33" s="40"/>
      <c r="T33" s="43" t="s">
        <v>44</v>
      </c>
      <c r="U33" s="40"/>
      <c r="V33" s="40"/>
      <c r="W33" s="196">
        <f>ROUND(BB87+SUM(CF91:CF95),2)</f>
        <v>0</v>
      </c>
      <c r="X33" s="195"/>
      <c r="Y33" s="195"/>
      <c r="Z33" s="195"/>
      <c r="AA33" s="195"/>
      <c r="AB33" s="195"/>
      <c r="AC33" s="195"/>
      <c r="AD33" s="195"/>
      <c r="AE33" s="195"/>
      <c r="AF33" s="40"/>
      <c r="AG33" s="40"/>
      <c r="AH33" s="40"/>
      <c r="AI33" s="40"/>
      <c r="AJ33" s="40"/>
      <c r="AK33" s="196">
        <v>0</v>
      </c>
      <c r="AL33" s="195"/>
      <c r="AM33" s="195"/>
      <c r="AN33" s="195"/>
      <c r="AO33" s="195"/>
      <c r="AP33" s="40"/>
      <c r="AQ33" s="44"/>
      <c r="BE33" s="184"/>
    </row>
    <row r="34" spans="2:57" s="2" customFormat="1" ht="14.45" hidden="1" customHeight="1">
      <c r="B34" s="39"/>
      <c r="C34" s="40"/>
      <c r="D34" s="40"/>
      <c r="E34" s="40"/>
      <c r="F34" s="41" t="s">
        <v>47</v>
      </c>
      <c r="G34" s="40"/>
      <c r="H34" s="40"/>
      <c r="I34" s="40"/>
      <c r="J34" s="40"/>
      <c r="K34" s="40"/>
      <c r="L34" s="194">
        <v>0.2</v>
      </c>
      <c r="M34" s="195"/>
      <c r="N34" s="195"/>
      <c r="O34" s="195"/>
      <c r="P34" s="40"/>
      <c r="Q34" s="40"/>
      <c r="R34" s="40"/>
      <c r="S34" s="40"/>
      <c r="T34" s="43" t="s">
        <v>44</v>
      </c>
      <c r="U34" s="40"/>
      <c r="V34" s="40"/>
      <c r="W34" s="196">
        <f>ROUND(BC87+SUM(CG91:CG95),2)</f>
        <v>0</v>
      </c>
      <c r="X34" s="195"/>
      <c r="Y34" s="195"/>
      <c r="Z34" s="195"/>
      <c r="AA34" s="195"/>
      <c r="AB34" s="195"/>
      <c r="AC34" s="195"/>
      <c r="AD34" s="195"/>
      <c r="AE34" s="195"/>
      <c r="AF34" s="40"/>
      <c r="AG34" s="40"/>
      <c r="AH34" s="40"/>
      <c r="AI34" s="40"/>
      <c r="AJ34" s="40"/>
      <c r="AK34" s="196">
        <v>0</v>
      </c>
      <c r="AL34" s="195"/>
      <c r="AM34" s="195"/>
      <c r="AN34" s="195"/>
      <c r="AO34" s="195"/>
      <c r="AP34" s="40"/>
      <c r="AQ34" s="44"/>
      <c r="BE34" s="184"/>
    </row>
    <row r="35" spans="2:57" s="2" customFormat="1" ht="14.45" hidden="1" customHeight="1">
      <c r="B35" s="39"/>
      <c r="C35" s="40"/>
      <c r="D35" s="40"/>
      <c r="E35" s="40"/>
      <c r="F35" s="41" t="s">
        <v>48</v>
      </c>
      <c r="G35" s="40"/>
      <c r="H35" s="40"/>
      <c r="I35" s="40"/>
      <c r="J35" s="40"/>
      <c r="K35" s="40"/>
      <c r="L35" s="194">
        <v>0</v>
      </c>
      <c r="M35" s="195"/>
      <c r="N35" s="195"/>
      <c r="O35" s="195"/>
      <c r="P35" s="40"/>
      <c r="Q35" s="40"/>
      <c r="R35" s="40"/>
      <c r="S35" s="40"/>
      <c r="T35" s="43" t="s">
        <v>44</v>
      </c>
      <c r="U35" s="40"/>
      <c r="V35" s="40"/>
      <c r="W35" s="196">
        <f>ROUND(BD87+SUM(CH91:CH95),2)</f>
        <v>0</v>
      </c>
      <c r="X35" s="195"/>
      <c r="Y35" s="195"/>
      <c r="Z35" s="195"/>
      <c r="AA35" s="195"/>
      <c r="AB35" s="195"/>
      <c r="AC35" s="195"/>
      <c r="AD35" s="195"/>
      <c r="AE35" s="195"/>
      <c r="AF35" s="40"/>
      <c r="AG35" s="40"/>
      <c r="AH35" s="40"/>
      <c r="AI35" s="40"/>
      <c r="AJ35" s="40"/>
      <c r="AK35" s="196">
        <v>0</v>
      </c>
      <c r="AL35" s="195"/>
      <c r="AM35" s="195"/>
      <c r="AN35" s="195"/>
      <c r="AO35" s="195"/>
      <c r="AP35" s="40"/>
      <c r="AQ35" s="44"/>
    </row>
    <row r="36" spans="2:57" s="1" customFormat="1" ht="6.95" customHeight="1"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6"/>
    </row>
    <row r="37" spans="2:57" s="1" customFormat="1" ht="25.9" customHeight="1">
      <c r="B37" s="34"/>
      <c r="C37" s="45"/>
      <c r="D37" s="46" t="s">
        <v>49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8" t="s">
        <v>50</v>
      </c>
      <c r="U37" s="47"/>
      <c r="V37" s="47"/>
      <c r="W37" s="47"/>
      <c r="X37" s="197" t="s">
        <v>51</v>
      </c>
      <c r="Y37" s="198"/>
      <c r="Z37" s="198"/>
      <c r="AA37" s="198"/>
      <c r="AB37" s="198"/>
      <c r="AC37" s="47"/>
      <c r="AD37" s="47"/>
      <c r="AE37" s="47"/>
      <c r="AF37" s="47"/>
      <c r="AG37" s="47"/>
      <c r="AH37" s="47"/>
      <c r="AI37" s="47"/>
      <c r="AJ37" s="47"/>
      <c r="AK37" s="199">
        <f>SUM(AK29:AK35)</f>
        <v>0</v>
      </c>
      <c r="AL37" s="198"/>
      <c r="AM37" s="198"/>
      <c r="AN37" s="198"/>
      <c r="AO37" s="200"/>
      <c r="AP37" s="45"/>
      <c r="AQ37" s="36"/>
    </row>
    <row r="38" spans="2:57" s="1" customFormat="1" ht="14.45" customHeight="1"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6"/>
    </row>
    <row r="39" spans="2:57" ht="13.5">
      <c r="B39" s="22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3"/>
    </row>
    <row r="40" spans="2:57" ht="13.5">
      <c r="B40" s="22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3"/>
    </row>
    <row r="41" spans="2:57" ht="13.5">
      <c r="B41" s="22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3"/>
    </row>
    <row r="42" spans="2:57" ht="13.5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3"/>
    </row>
    <row r="43" spans="2:57" ht="13.5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3"/>
    </row>
    <row r="44" spans="2:57" ht="13.5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3"/>
    </row>
    <row r="45" spans="2:57" ht="13.5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3"/>
    </row>
    <row r="46" spans="2:57" ht="13.5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3"/>
    </row>
    <row r="47" spans="2:57" ht="13.5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3"/>
    </row>
    <row r="48" spans="2:57" ht="13.5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3"/>
    </row>
    <row r="49" spans="2:43" s="1" customFormat="1">
      <c r="B49" s="34"/>
      <c r="C49" s="35"/>
      <c r="D49" s="49" t="s">
        <v>52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1"/>
      <c r="AA49" s="35"/>
      <c r="AB49" s="35"/>
      <c r="AC49" s="49" t="s">
        <v>53</v>
      </c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1"/>
      <c r="AP49" s="35"/>
      <c r="AQ49" s="36"/>
    </row>
    <row r="50" spans="2:43" ht="13.5">
      <c r="B50" s="22"/>
      <c r="C50" s="25"/>
      <c r="D50" s="52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53"/>
      <c r="AA50" s="25"/>
      <c r="AB50" s="25"/>
      <c r="AC50" s="52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53"/>
      <c r="AP50" s="25"/>
      <c r="AQ50" s="23"/>
    </row>
    <row r="51" spans="2:43" ht="13.5">
      <c r="B51" s="22"/>
      <c r="C51" s="25"/>
      <c r="D51" s="52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53"/>
      <c r="AA51" s="25"/>
      <c r="AB51" s="25"/>
      <c r="AC51" s="52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53"/>
      <c r="AP51" s="25"/>
      <c r="AQ51" s="23"/>
    </row>
    <row r="52" spans="2:43" ht="13.5">
      <c r="B52" s="22"/>
      <c r="C52" s="25"/>
      <c r="D52" s="52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53"/>
      <c r="AA52" s="25"/>
      <c r="AB52" s="25"/>
      <c r="AC52" s="52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53"/>
      <c r="AP52" s="25"/>
      <c r="AQ52" s="23"/>
    </row>
    <row r="53" spans="2:43" ht="13.5">
      <c r="B53" s="22"/>
      <c r="C53" s="25"/>
      <c r="D53" s="52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53"/>
      <c r="AA53" s="25"/>
      <c r="AB53" s="25"/>
      <c r="AC53" s="52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53"/>
      <c r="AP53" s="25"/>
      <c r="AQ53" s="23"/>
    </row>
    <row r="54" spans="2:43" ht="13.5">
      <c r="B54" s="22"/>
      <c r="C54" s="25"/>
      <c r="D54" s="52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53"/>
      <c r="AA54" s="25"/>
      <c r="AB54" s="25"/>
      <c r="AC54" s="52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53"/>
      <c r="AP54" s="25"/>
      <c r="AQ54" s="23"/>
    </row>
    <row r="55" spans="2:43" ht="13.5">
      <c r="B55" s="22"/>
      <c r="C55" s="25"/>
      <c r="D55" s="52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53"/>
      <c r="AA55" s="25"/>
      <c r="AB55" s="25"/>
      <c r="AC55" s="52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53"/>
      <c r="AP55" s="25"/>
      <c r="AQ55" s="23"/>
    </row>
    <row r="56" spans="2:43" ht="13.5">
      <c r="B56" s="22"/>
      <c r="C56" s="25"/>
      <c r="D56" s="52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53"/>
      <c r="AA56" s="25"/>
      <c r="AB56" s="25"/>
      <c r="AC56" s="52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53"/>
      <c r="AP56" s="25"/>
      <c r="AQ56" s="23"/>
    </row>
    <row r="57" spans="2:43" ht="13.5">
      <c r="B57" s="22"/>
      <c r="C57" s="25"/>
      <c r="D57" s="52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53"/>
      <c r="AA57" s="25"/>
      <c r="AB57" s="25"/>
      <c r="AC57" s="52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53"/>
      <c r="AP57" s="25"/>
      <c r="AQ57" s="23"/>
    </row>
    <row r="58" spans="2:43" s="1" customFormat="1">
      <c r="B58" s="34"/>
      <c r="C58" s="35"/>
      <c r="D58" s="54" t="s">
        <v>54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6" t="s">
        <v>55</v>
      </c>
      <c r="S58" s="55"/>
      <c r="T58" s="55"/>
      <c r="U58" s="55"/>
      <c r="V58" s="55"/>
      <c r="W58" s="55"/>
      <c r="X58" s="55"/>
      <c r="Y58" s="55"/>
      <c r="Z58" s="57"/>
      <c r="AA58" s="35"/>
      <c r="AB58" s="35"/>
      <c r="AC58" s="54" t="s">
        <v>54</v>
      </c>
      <c r="AD58" s="55"/>
      <c r="AE58" s="55"/>
      <c r="AF58" s="55"/>
      <c r="AG58" s="55"/>
      <c r="AH58" s="55"/>
      <c r="AI58" s="55"/>
      <c r="AJ58" s="55"/>
      <c r="AK58" s="55"/>
      <c r="AL58" s="55"/>
      <c r="AM58" s="56" t="s">
        <v>55</v>
      </c>
      <c r="AN58" s="55"/>
      <c r="AO58" s="57"/>
      <c r="AP58" s="35"/>
      <c r="AQ58" s="36"/>
    </row>
    <row r="59" spans="2:43" ht="13.5">
      <c r="B59" s="22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3"/>
    </row>
    <row r="60" spans="2:43" s="1" customFormat="1">
      <c r="B60" s="34"/>
      <c r="C60" s="35"/>
      <c r="D60" s="49" t="s">
        <v>56</v>
      </c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1"/>
      <c r="AA60" s="35"/>
      <c r="AB60" s="35"/>
      <c r="AC60" s="49" t="s">
        <v>57</v>
      </c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1"/>
      <c r="AP60" s="35"/>
      <c r="AQ60" s="36"/>
    </row>
    <row r="61" spans="2:43" ht="13.5">
      <c r="B61" s="22"/>
      <c r="C61" s="25"/>
      <c r="D61" s="52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53"/>
      <c r="AA61" s="25"/>
      <c r="AB61" s="25"/>
      <c r="AC61" s="52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53"/>
      <c r="AP61" s="25"/>
      <c r="AQ61" s="23"/>
    </row>
    <row r="62" spans="2:43" ht="13.5">
      <c r="B62" s="22"/>
      <c r="C62" s="25"/>
      <c r="D62" s="52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53"/>
      <c r="AA62" s="25"/>
      <c r="AB62" s="25"/>
      <c r="AC62" s="52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53"/>
      <c r="AP62" s="25"/>
      <c r="AQ62" s="23"/>
    </row>
    <row r="63" spans="2:43" ht="13.5">
      <c r="B63" s="22"/>
      <c r="C63" s="25"/>
      <c r="D63" s="52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53"/>
      <c r="AA63" s="25"/>
      <c r="AB63" s="25"/>
      <c r="AC63" s="52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53"/>
      <c r="AP63" s="25"/>
      <c r="AQ63" s="23"/>
    </row>
    <row r="64" spans="2:43" ht="13.5">
      <c r="B64" s="22"/>
      <c r="C64" s="25"/>
      <c r="D64" s="52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53"/>
      <c r="AA64" s="25"/>
      <c r="AB64" s="25"/>
      <c r="AC64" s="52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53"/>
      <c r="AP64" s="25"/>
      <c r="AQ64" s="23"/>
    </row>
    <row r="65" spans="2:43" ht="13.5">
      <c r="B65" s="22"/>
      <c r="C65" s="25"/>
      <c r="D65" s="52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53"/>
      <c r="AA65" s="25"/>
      <c r="AB65" s="25"/>
      <c r="AC65" s="52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53"/>
      <c r="AP65" s="25"/>
      <c r="AQ65" s="23"/>
    </row>
    <row r="66" spans="2:43" ht="13.5">
      <c r="B66" s="22"/>
      <c r="C66" s="25"/>
      <c r="D66" s="52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53"/>
      <c r="AA66" s="25"/>
      <c r="AB66" s="25"/>
      <c r="AC66" s="52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53"/>
      <c r="AP66" s="25"/>
      <c r="AQ66" s="23"/>
    </row>
    <row r="67" spans="2:43" ht="13.5">
      <c r="B67" s="22"/>
      <c r="C67" s="25"/>
      <c r="D67" s="52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53"/>
      <c r="AA67" s="25"/>
      <c r="AB67" s="25"/>
      <c r="AC67" s="52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53"/>
      <c r="AP67" s="25"/>
      <c r="AQ67" s="23"/>
    </row>
    <row r="68" spans="2:43" ht="13.5">
      <c r="B68" s="22"/>
      <c r="C68" s="25"/>
      <c r="D68" s="52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53"/>
      <c r="AA68" s="25"/>
      <c r="AB68" s="25"/>
      <c r="AC68" s="52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53"/>
      <c r="AP68" s="25"/>
      <c r="AQ68" s="23"/>
    </row>
    <row r="69" spans="2:43" s="1" customFormat="1">
      <c r="B69" s="34"/>
      <c r="C69" s="35"/>
      <c r="D69" s="54" t="s">
        <v>54</v>
      </c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6" t="s">
        <v>55</v>
      </c>
      <c r="S69" s="55"/>
      <c r="T69" s="55"/>
      <c r="U69" s="55"/>
      <c r="V69" s="55"/>
      <c r="W69" s="55"/>
      <c r="X69" s="55"/>
      <c r="Y69" s="55"/>
      <c r="Z69" s="57"/>
      <c r="AA69" s="35"/>
      <c r="AB69" s="35"/>
      <c r="AC69" s="54" t="s">
        <v>54</v>
      </c>
      <c r="AD69" s="55"/>
      <c r="AE69" s="55"/>
      <c r="AF69" s="55"/>
      <c r="AG69" s="55"/>
      <c r="AH69" s="55"/>
      <c r="AI69" s="55"/>
      <c r="AJ69" s="55"/>
      <c r="AK69" s="55"/>
      <c r="AL69" s="55"/>
      <c r="AM69" s="56" t="s">
        <v>55</v>
      </c>
      <c r="AN69" s="55"/>
      <c r="AO69" s="57"/>
      <c r="AP69" s="35"/>
      <c r="AQ69" s="36"/>
    </row>
    <row r="70" spans="2:43" s="1" customFormat="1" ht="6.95" customHeight="1">
      <c r="B70" s="34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6"/>
    </row>
    <row r="71" spans="2:43" s="1" customFormat="1" ht="6.95" customHeight="1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60"/>
    </row>
    <row r="75" spans="2:43" s="1" customFormat="1" ht="6.95" customHeight="1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3"/>
    </row>
    <row r="76" spans="2:43" s="1" customFormat="1" ht="36.950000000000003" customHeight="1">
      <c r="B76" s="34"/>
      <c r="C76" s="181" t="s">
        <v>58</v>
      </c>
      <c r="D76" s="182"/>
      <c r="E76" s="182"/>
      <c r="F76" s="182"/>
      <c r="G76" s="182"/>
      <c r="H76" s="182"/>
      <c r="I76" s="182"/>
      <c r="J76" s="182"/>
      <c r="K76" s="182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  <c r="AA76" s="182"/>
      <c r="AB76" s="182"/>
      <c r="AC76" s="182"/>
      <c r="AD76" s="182"/>
      <c r="AE76" s="182"/>
      <c r="AF76" s="182"/>
      <c r="AG76" s="182"/>
      <c r="AH76" s="182"/>
      <c r="AI76" s="182"/>
      <c r="AJ76" s="182"/>
      <c r="AK76" s="182"/>
      <c r="AL76" s="182"/>
      <c r="AM76" s="182"/>
      <c r="AN76" s="182"/>
      <c r="AO76" s="182"/>
      <c r="AP76" s="182"/>
      <c r="AQ76" s="36"/>
    </row>
    <row r="77" spans="2:43" s="3" customFormat="1" ht="14.45" customHeight="1">
      <c r="B77" s="64"/>
      <c r="C77" s="29" t="s">
        <v>14</v>
      </c>
      <c r="D77" s="65"/>
      <c r="E77" s="65"/>
      <c r="F77" s="65"/>
      <c r="G77" s="65"/>
      <c r="H77" s="65"/>
      <c r="I77" s="65"/>
      <c r="J77" s="65"/>
      <c r="K77" s="65"/>
      <c r="L77" s="65" t="str">
        <f>K5</f>
        <v>RE110619</v>
      </c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6"/>
    </row>
    <row r="78" spans="2:43" s="4" customFormat="1" ht="36.950000000000003" customHeight="1">
      <c r="B78" s="67"/>
      <c r="C78" s="68" t="s">
        <v>17</v>
      </c>
      <c r="D78" s="69"/>
      <c r="E78" s="69"/>
      <c r="F78" s="69"/>
      <c r="G78" s="69"/>
      <c r="H78" s="69"/>
      <c r="I78" s="69"/>
      <c r="J78" s="69"/>
      <c r="K78" s="69"/>
      <c r="L78" s="201" t="str">
        <f>K6</f>
        <v>Oprava tribúny Prašice</v>
      </c>
      <c r="M78" s="202"/>
      <c r="N78" s="202"/>
      <c r="O78" s="202"/>
      <c r="P78" s="202"/>
      <c r="Q78" s="202"/>
      <c r="R78" s="202"/>
      <c r="S78" s="202"/>
      <c r="T78" s="202"/>
      <c r="U78" s="202"/>
      <c r="V78" s="202"/>
      <c r="W78" s="202"/>
      <c r="X78" s="202"/>
      <c r="Y78" s="202"/>
      <c r="Z78" s="202"/>
      <c r="AA78" s="202"/>
      <c r="AB78" s="202"/>
      <c r="AC78" s="202"/>
      <c r="AD78" s="202"/>
      <c r="AE78" s="202"/>
      <c r="AF78" s="202"/>
      <c r="AG78" s="202"/>
      <c r="AH78" s="202"/>
      <c r="AI78" s="202"/>
      <c r="AJ78" s="202"/>
      <c r="AK78" s="202"/>
      <c r="AL78" s="202"/>
      <c r="AM78" s="202"/>
      <c r="AN78" s="202"/>
      <c r="AO78" s="202"/>
      <c r="AP78" s="69"/>
      <c r="AQ78" s="70"/>
    </row>
    <row r="79" spans="2:43" s="1" customFormat="1" ht="6.95" customHeight="1">
      <c r="B79" s="34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6"/>
    </row>
    <row r="80" spans="2:43" s="1" customFormat="1">
      <c r="B80" s="34"/>
      <c r="C80" s="29" t="s">
        <v>22</v>
      </c>
      <c r="D80" s="35"/>
      <c r="E80" s="35"/>
      <c r="F80" s="35"/>
      <c r="G80" s="35"/>
      <c r="H80" s="35"/>
      <c r="I80" s="35"/>
      <c r="J80" s="35"/>
      <c r="K80" s="35"/>
      <c r="L80" s="71" t="str">
        <f>IF(K8="","",K8)</f>
        <v>Prašice</v>
      </c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29" t="s">
        <v>24</v>
      </c>
      <c r="AJ80" s="35"/>
      <c r="AK80" s="35"/>
      <c r="AL80" s="35"/>
      <c r="AM80" s="72" t="str">
        <f>IF(AN8= "","",AN8)</f>
        <v>11. 6. 2019</v>
      </c>
      <c r="AN80" s="35"/>
      <c r="AO80" s="35"/>
      <c r="AP80" s="35"/>
      <c r="AQ80" s="36"/>
    </row>
    <row r="81" spans="1:89" s="1" customFormat="1" ht="6.95" customHeight="1"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6"/>
    </row>
    <row r="82" spans="1:89" s="1" customFormat="1">
      <c r="B82" s="34"/>
      <c r="C82" s="29" t="s">
        <v>26</v>
      </c>
      <c r="D82" s="35"/>
      <c r="E82" s="35"/>
      <c r="F82" s="35"/>
      <c r="G82" s="35"/>
      <c r="H82" s="35"/>
      <c r="I82" s="35"/>
      <c r="J82" s="35"/>
      <c r="K82" s="35"/>
      <c r="L82" s="65" t="str">
        <f>IF(E11= "","",E11)</f>
        <v>Obec Prašice</v>
      </c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29" t="s">
        <v>32</v>
      </c>
      <c r="AJ82" s="35"/>
      <c r="AK82" s="35"/>
      <c r="AL82" s="35"/>
      <c r="AM82" s="203" t="str">
        <f>IF(E17="","",E17)</f>
        <v>Regína Štefkovičová</v>
      </c>
      <c r="AN82" s="203"/>
      <c r="AO82" s="203"/>
      <c r="AP82" s="203"/>
      <c r="AQ82" s="36"/>
      <c r="AS82" s="204" t="s">
        <v>59</v>
      </c>
      <c r="AT82" s="205"/>
      <c r="AU82" s="73"/>
      <c r="AV82" s="73"/>
      <c r="AW82" s="73"/>
      <c r="AX82" s="73"/>
      <c r="AY82" s="73"/>
      <c r="AZ82" s="73"/>
      <c r="BA82" s="73"/>
      <c r="BB82" s="73"/>
      <c r="BC82" s="73"/>
      <c r="BD82" s="74"/>
    </row>
    <row r="83" spans="1:89" s="1" customFormat="1">
      <c r="B83" s="34"/>
      <c r="C83" s="29" t="s">
        <v>30</v>
      </c>
      <c r="D83" s="35"/>
      <c r="E83" s="35"/>
      <c r="F83" s="35"/>
      <c r="G83" s="35"/>
      <c r="H83" s="35"/>
      <c r="I83" s="35"/>
      <c r="J83" s="35"/>
      <c r="K83" s="35"/>
      <c r="L83" s="65" t="str">
        <f>IF(E14= "Vyplň údaj","",E14)</f>
        <v/>
      </c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29" t="s">
        <v>36</v>
      </c>
      <c r="AJ83" s="35"/>
      <c r="AK83" s="35"/>
      <c r="AL83" s="35"/>
      <c r="AM83" s="203" t="str">
        <f>IF(E20="","",E20)</f>
        <v xml:space="preserve"> </v>
      </c>
      <c r="AN83" s="203"/>
      <c r="AO83" s="203"/>
      <c r="AP83" s="203"/>
      <c r="AQ83" s="36"/>
      <c r="AS83" s="206"/>
      <c r="AT83" s="207"/>
      <c r="AU83" s="75"/>
      <c r="AV83" s="75"/>
      <c r="AW83" s="75"/>
      <c r="AX83" s="75"/>
      <c r="AY83" s="75"/>
      <c r="AZ83" s="75"/>
      <c r="BA83" s="75"/>
      <c r="BB83" s="75"/>
      <c r="BC83" s="75"/>
      <c r="BD83" s="76"/>
    </row>
    <row r="84" spans="1:89" s="1" customFormat="1" ht="10.9" customHeight="1"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6"/>
      <c r="AS84" s="208"/>
      <c r="AT84" s="209"/>
      <c r="AU84" s="35"/>
      <c r="AV84" s="35"/>
      <c r="AW84" s="35"/>
      <c r="AX84" s="35"/>
      <c r="AY84" s="35"/>
      <c r="AZ84" s="35"/>
      <c r="BA84" s="35"/>
      <c r="BB84" s="35"/>
      <c r="BC84" s="35"/>
      <c r="BD84" s="77"/>
    </row>
    <row r="85" spans="1:89" s="1" customFormat="1" ht="29.25" customHeight="1">
      <c r="B85" s="34"/>
      <c r="C85" s="210" t="s">
        <v>60</v>
      </c>
      <c r="D85" s="211"/>
      <c r="E85" s="211"/>
      <c r="F85" s="211"/>
      <c r="G85" s="211"/>
      <c r="H85" s="78"/>
      <c r="I85" s="212" t="s">
        <v>61</v>
      </c>
      <c r="J85" s="211"/>
      <c r="K85" s="211"/>
      <c r="L85" s="211"/>
      <c r="M85" s="211"/>
      <c r="N85" s="211"/>
      <c r="O85" s="211"/>
      <c r="P85" s="211"/>
      <c r="Q85" s="211"/>
      <c r="R85" s="211"/>
      <c r="S85" s="211"/>
      <c r="T85" s="211"/>
      <c r="U85" s="211"/>
      <c r="V85" s="211"/>
      <c r="W85" s="211"/>
      <c r="X85" s="211"/>
      <c r="Y85" s="211"/>
      <c r="Z85" s="211"/>
      <c r="AA85" s="211"/>
      <c r="AB85" s="211"/>
      <c r="AC85" s="211"/>
      <c r="AD85" s="211"/>
      <c r="AE85" s="211"/>
      <c r="AF85" s="211"/>
      <c r="AG85" s="212" t="s">
        <v>62</v>
      </c>
      <c r="AH85" s="211"/>
      <c r="AI85" s="211"/>
      <c r="AJ85" s="211"/>
      <c r="AK85" s="211"/>
      <c r="AL85" s="211"/>
      <c r="AM85" s="211"/>
      <c r="AN85" s="212" t="s">
        <v>63</v>
      </c>
      <c r="AO85" s="211"/>
      <c r="AP85" s="213"/>
      <c r="AQ85" s="36"/>
      <c r="AS85" s="79" t="s">
        <v>64</v>
      </c>
      <c r="AT85" s="80" t="s">
        <v>65</v>
      </c>
      <c r="AU85" s="80" t="s">
        <v>66</v>
      </c>
      <c r="AV85" s="80" t="s">
        <v>67</v>
      </c>
      <c r="AW85" s="80" t="s">
        <v>68</v>
      </c>
      <c r="AX85" s="80" t="s">
        <v>69</v>
      </c>
      <c r="AY85" s="80" t="s">
        <v>70</v>
      </c>
      <c r="AZ85" s="80" t="s">
        <v>71</v>
      </c>
      <c r="BA85" s="80" t="s">
        <v>72</v>
      </c>
      <c r="BB85" s="80" t="s">
        <v>73</v>
      </c>
      <c r="BC85" s="80" t="s">
        <v>74</v>
      </c>
      <c r="BD85" s="81" t="s">
        <v>75</v>
      </c>
    </row>
    <row r="86" spans="1:89" s="1" customFormat="1" ht="10.9" customHeight="1"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6"/>
      <c r="AS86" s="82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1"/>
    </row>
    <row r="87" spans="1:89" s="4" customFormat="1" ht="32.450000000000003" customHeight="1">
      <c r="B87" s="67"/>
      <c r="C87" s="83" t="s">
        <v>76</v>
      </c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221">
        <f>ROUND(AG88,2)</f>
        <v>0</v>
      </c>
      <c r="AH87" s="221"/>
      <c r="AI87" s="221"/>
      <c r="AJ87" s="221"/>
      <c r="AK87" s="221"/>
      <c r="AL87" s="221"/>
      <c r="AM87" s="221"/>
      <c r="AN87" s="222">
        <f>SUM(AG87,AT87)</f>
        <v>0</v>
      </c>
      <c r="AO87" s="222"/>
      <c r="AP87" s="222"/>
      <c r="AQ87" s="70"/>
      <c r="AS87" s="85">
        <f>ROUND(AS88,2)</f>
        <v>0</v>
      </c>
      <c r="AT87" s="86">
        <f>ROUND(SUM(AV87:AW87),2)</f>
        <v>0</v>
      </c>
      <c r="AU87" s="87">
        <f>ROUND(AU88,5)</f>
        <v>0</v>
      </c>
      <c r="AV87" s="86">
        <f>ROUND(AZ87*L31,2)</f>
        <v>0</v>
      </c>
      <c r="AW87" s="86">
        <f>ROUND(BA87*L32,2)</f>
        <v>0</v>
      </c>
      <c r="AX87" s="86">
        <f>ROUND(BB87*L31,2)</f>
        <v>0</v>
      </c>
      <c r="AY87" s="86">
        <f>ROUND(BC87*L32,2)</f>
        <v>0</v>
      </c>
      <c r="AZ87" s="86">
        <f>ROUND(AZ88,2)</f>
        <v>0</v>
      </c>
      <c r="BA87" s="86">
        <f>ROUND(BA88,2)</f>
        <v>0</v>
      </c>
      <c r="BB87" s="86">
        <f>ROUND(BB88,2)</f>
        <v>0</v>
      </c>
      <c r="BC87" s="86">
        <f>ROUND(BC88,2)</f>
        <v>0</v>
      </c>
      <c r="BD87" s="88">
        <f>ROUND(BD88,2)</f>
        <v>0</v>
      </c>
      <c r="BS87" s="89" t="s">
        <v>77</v>
      </c>
      <c r="BT87" s="89" t="s">
        <v>78</v>
      </c>
      <c r="BU87" s="90" t="s">
        <v>79</v>
      </c>
      <c r="BV87" s="89" t="s">
        <v>80</v>
      </c>
      <c r="BW87" s="89" t="s">
        <v>81</v>
      </c>
      <c r="BX87" s="89" t="s">
        <v>82</v>
      </c>
    </row>
    <row r="88" spans="1:89" s="5" customFormat="1" ht="31.5" customHeight="1">
      <c r="A88" s="91" t="s">
        <v>83</v>
      </c>
      <c r="B88" s="92"/>
      <c r="C88" s="93"/>
      <c r="D88" s="216" t="s">
        <v>84</v>
      </c>
      <c r="E88" s="216"/>
      <c r="F88" s="216"/>
      <c r="G88" s="216"/>
      <c r="H88" s="216"/>
      <c r="I88" s="94"/>
      <c r="J88" s="216" t="s">
        <v>85</v>
      </c>
      <c r="K88" s="216"/>
      <c r="L88" s="216"/>
      <c r="M88" s="216"/>
      <c r="N88" s="216"/>
      <c r="O88" s="216"/>
      <c r="P88" s="216"/>
      <c r="Q88" s="216"/>
      <c r="R88" s="216"/>
      <c r="S88" s="216"/>
      <c r="T88" s="216"/>
      <c r="U88" s="216"/>
      <c r="V88" s="216"/>
      <c r="W88" s="216"/>
      <c r="X88" s="216"/>
      <c r="Y88" s="216"/>
      <c r="Z88" s="216"/>
      <c r="AA88" s="216"/>
      <c r="AB88" s="216"/>
      <c r="AC88" s="216"/>
      <c r="AD88" s="216"/>
      <c r="AE88" s="216"/>
      <c r="AF88" s="216"/>
      <c r="AG88" s="214">
        <f>'1 - SO 01- Oprava strechy...'!M30</f>
        <v>0</v>
      </c>
      <c r="AH88" s="215"/>
      <c r="AI88" s="215"/>
      <c r="AJ88" s="215"/>
      <c r="AK88" s="215"/>
      <c r="AL88" s="215"/>
      <c r="AM88" s="215"/>
      <c r="AN88" s="214">
        <f>SUM(AG88,AT88)</f>
        <v>0</v>
      </c>
      <c r="AO88" s="215"/>
      <c r="AP88" s="215"/>
      <c r="AQ88" s="95"/>
      <c r="AS88" s="96">
        <f>'1 - SO 01- Oprava strechy...'!M28</f>
        <v>0</v>
      </c>
      <c r="AT88" s="97">
        <f>ROUND(SUM(AV88:AW88),2)</f>
        <v>0</v>
      </c>
      <c r="AU88" s="98">
        <f>'1 - SO 01- Oprava strechy...'!W119</f>
        <v>0</v>
      </c>
      <c r="AV88" s="97">
        <f>'1 - SO 01- Oprava strechy...'!M32</f>
        <v>0</v>
      </c>
      <c r="AW88" s="97">
        <f>'1 - SO 01- Oprava strechy...'!M33</f>
        <v>0</v>
      </c>
      <c r="AX88" s="97">
        <f>'1 - SO 01- Oprava strechy...'!M34</f>
        <v>0</v>
      </c>
      <c r="AY88" s="97">
        <f>'1 - SO 01- Oprava strechy...'!M35</f>
        <v>0</v>
      </c>
      <c r="AZ88" s="97">
        <f>'1 - SO 01- Oprava strechy...'!H32</f>
        <v>0</v>
      </c>
      <c r="BA88" s="97">
        <f>'1 - SO 01- Oprava strechy...'!H33</f>
        <v>0</v>
      </c>
      <c r="BB88" s="97">
        <f>'1 - SO 01- Oprava strechy...'!H34</f>
        <v>0</v>
      </c>
      <c r="BC88" s="97">
        <f>'1 - SO 01- Oprava strechy...'!H35</f>
        <v>0</v>
      </c>
      <c r="BD88" s="99">
        <f>'1 - SO 01- Oprava strechy...'!H36</f>
        <v>0</v>
      </c>
      <c r="BT88" s="100" t="s">
        <v>84</v>
      </c>
      <c r="BV88" s="100" t="s">
        <v>80</v>
      </c>
      <c r="BW88" s="100" t="s">
        <v>86</v>
      </c>
      <c r="BX88" s="100" t="s">
        <v>81</v>
      </c>
    </row>
    <row r="89" spans="1:89" ht="13.5">
      <c r="B89" s="22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3"/>
    </row>
    <row r="90" spans="1:89" s="1" customFormat="1" ht="30" customHeight="1">
      <c r="B90" s="34"/>
      <c r="C90" s="83" t="s">
        <v>87</v>
      </c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222">
        <f>ROUND(SUM(AG91:AG94),2)</f>
        <v>0</v>
      </c>
      <c r="AH90" s="222"/>
      <c r="AI90" s="222"/>
      <c r="AJ90" s="222"/>
      <c r="AK90" s="222"/>
      <c r="AL90" s="222"/>
      <c r="AM90" s="222"/>
      <c r="AN90" s="222">
        <f>ROUND(SUM(AN91:AN94),2)</f>
        <v>0</v>
      </c>
      <c r="AO90" s="222"/>
      <c r="AP90" s="222"/>
      <c r="AQ90" s="36"/>
      <c r="AS90" s="79" t="s">
        <v>88</v>
      </c>
      <c r="AT90" s="80" t="s">
        <v>89</v>
      </c>
      <c r="AU90" s="80" t="s">
        <v>42</v>
      </c>
      <c r="AV90" s="81" t="s">
        <v>65</v>
      </c>
    </row>
    <row r="91" spans="1:89" s="1" customFormat="1" ht="19.899999999999999" customHeight="1">
      <c r="B91" s="34"/>
      <c r="C91" s="35"/>
      <c r="D91" s="101" t="s">
        <v>90</v>
      </c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217">
        <f>ROUND(AG87*AS91,2)</f>
        <v>0</v>
      </c>
      <c r="AH91" s="218"/>
      <c r="AI91" s="218"/>
      <c r="AJ91" s="218"/>
      <c r="AK91" s="218"/>
      <c r="AL91" s="218"/>
      <c r="AM91" s="218"/>
      <c r="AN91" s="218">
        <f>ROUND(AG91+AV91,2)</f>
        <v>0</v>
      </c>
      <c r="AO91" s="218"/>
      <c r="AP91" s="218"/>
      <c r="AQ91" s="36"/>
      <c r="AS91" s="102">
        <v>0</v>
      </c>
      <c r="AT91" s="103" t="s">
        <v>91</v>
      </c>
      <c r="AU91" s="103" t="s">
        <v>43</v>
      </c>
      <c r="AV91" s="104">
        <f>ROUND(IF(AU91="základná",AG91*L31,IF(AU91="znížená",AG91*L32,0)),2)</f>
        <v>0</v>
      </c>
      <c r="BV91" s="18" t="s">
        <v>92</v>
      </c>
      <c r="BY91" s="105">
        <f>IF(AU91="základná",AV91,0)</f>
        <v>0</v>
      </c>
      <c r="BZ91" s="105">
        <f>IF(AU91="znížená",AV91,0)</f>
        <v>0</v>
      </c>
      <c r="CA91" s="105">
        <v>0</v>
      </c>
      <c r="CB91" s="105">
        <v>0</v>
      </c>
      <c r="CC91" s="105">
        <v>0</v>
      </c>
      <c r="CD91" s="105">
        <f>IF(AU91="základná",AG91,0)</f>
        <v>0</v>
      </c>
      <c r="CE91" s="105">
        <f>IF(AU91="znížená",AG91,0)</f>
        <v>0</v>
      </c>
      <c r="CF91" s="105">
        <f>IF(AU91="zákl. prenesená",AG91,0)</f>
        <v>0</v>
      </c>
      <c r="CG91" s="105">
        <f>IF(AU91="zníž. prenesená",AG91,0)</f>
        <v>0</v>
      </c>
      <c r="CH91" s="105">
        <f>IF(AU91="nulová",AG91,0)</f>
        <v>0</v>
      </c>
      <c r="CI91" s="18">
        <f>IF(AU91="základná",1,IF(AU91="znížená",2,IF(AU91="zákl. prenesená",4,IF(AU91="zníž. prenesená",5,3))))</f>
        <v>1</v>
      </c>
      <c r="CJ91" s="18">
        <f>IF(AT91="stavebná časť",1,IF(8891="investičná časť",2,3))</f>
        <v>1</v>
      </c>
      <c r="CK91" s="18" t="str">
        <f>IF(D91="Vyplň vlastné","","x")</f>
        <v>x</v>
      </c>
    </row>
    <row r="92" spans="1:89" s="1" customFormat="1" ht="19.899999999999999" customHeight="1">
      <c r="B92" s="34"/>
      <c r="C92" s="35"/>
      <c r="D92" s="219" t="s">
        <v>93</v>
      </c>
      <c r="E92" s="220"/>
      <c r="F92" s="220"/>
      <c r="G92" s="220"/>
      <c r="H92" s="220"/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35"/>
      <c r="AD92" s="35"/>
      <c r="AE92" s="35"/>
      <c r="AF92" s="35"/>
      <c r="AG92" s="217">
        <f>AG87*AS92</f>
        <v>0</v>
      </c>
      <c r="AH92" s="218"/>
      <c r="AI92" s="218"/>
      <c r="AJ92" s="218"/>
      <c r="AK92" s="218"/>
      <c r="AL92" s="218"/>
      <c r="AM92" s="218"/>
      <c r="AN92" s="218">
        <f>AG92+AV92</f>
        <v>0</v>
      </c>
      <c r="AO92" s="218"/>
      <c r="AP92" s="218"/>
      <c r="AQ92" s="36"/>
      <c r="AS92" s="106">
        <v>0</v>
      </c>
      <c r="AT92" s="107" t="s">
        <v>91</v>
      </c>
      <c r="AU92" s="107" t="s">
        <v>43</v>
      </c>
      <c r="AV92" s="108">
        <f>ROUND(IF(AU92="nulová",0,IF(OR(AU92="základná",AU92="zákl. prenesená"),AG92*L31,AG92*L32)),2)</f>
        <v>0</v>
      </c>
      <c r="BV92" s="18" t="s">
        <v>94</v>
      </c>
      <c r="BY92" s="105">
        <f>IF(AU92="základná",AV92,0)</f>
        <v>0</v>
      </c>
      <c r="BZ92" s="105">
        <f>IF(AU92="znížená",AV92,0)</f>
        <v>0</v>
      </c>
      <c r="CA92" s="105">
        <f>IF(AU92="zákl. prenesená",AV92,0)</f>
        <v>0</v>
      </c>
      <c r="CB92" s="105">
        <f>IF(AU92="zníž. prenesená",AV92,0)</f>
        <v>0</v>
      </c>
      <c r="CC92" s="105">
        <f>IF(AU92="nulová",AV92,0)</f>
        <v>0</v>
      </c>
      <c r="CD92" s="105">
        <f>IF(AU92="základná",AG92,0)</f>
        <v>0</v>
      </c>
      <c r="CE92" s="105">
        <f>IF(AU92="znížená",AG92,0)</f>
        <v>0</v>
      </c>
      <c r="CF92" s="105">
        <f>IF(AU92="zákl. prenesená",AG92,0)</f>
        <v>0</v>
      </c>
      <c r="CG92" s="105">
        <f>IF(AU92="zníž. prenesená",AG92,0)</f>
        <v>0</v>
      </c>
      <c r="CH92" s="105">
        <f>IF(AU92="nulová",AG92,0)</f>
        <v>0</v>
      </c>
      <c r="CI92" s="18">
        <f>IF(AU92="základná",1,IF(AU92="znížená",2,IF(AU92="zákl. prenesená",4,IF(AU92="zníž. prenesená",5,3))))</f>
        <v>1</v>
      </c>
      <c r="CJ92" s="18">
        <f>IF(AT92="stavebná časť",1,IF(8892="investičná časť",2,3))</f>
        <v>1</v>
      </c>
      <c r="CK92" s="18" t="str">
        <f>IF(D92="Vyplň vlastné","","x")</f>
        <v/>
      </c>
    </row>
    <row r="93" spans="1:89" s="1" customFormat="1" ht="19.899999999999999" customHeight="1">
      <c r="B93" s="34"/>
      <c r="C93" s="35"/>
      <c r="D93" s="219" t="s">
        <v>93</v>
      </c>
      <c r="E93" s="220"/>
      <c r="F93" s="220"/>
      <c r="G93" s="220"/>
      <c r="H93" s="220"/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35"/>
      <c r="AD93" s="35"/>
      <c r="AE93" s="35"/>
      <c r="AF93" s="35"/>
      <c r="AG93" s="217">
        <f>AG87*AS93</f>
        <v>0</v>
      </c>
      <c r="AH93" s="218"/>
      <c r="AI93" s="218"/>
      <c r="AJ93" s="218"/>
      <c r="AK93" s="218"/>
      <c r="AL93" s="218"/>
      <c r="AM93" s="218"/>
      <c r="AN93" s="218">
        <f>AG93+AV93</f>
        <v>0</v>
      </c>
      <c r="AO93" s="218"/>
      <c r="AP93" s="218"/>
      <c r="AQ93" s="36"/>
      <c r="AS93" s="106">
        <v>0</v>
      </c>
      <c r="AT93" s="107" t="s">
        <v>91</v>
      </c>
      <c r="AU93" s="107" t="s">
        <v>43</v>
      </c>
      <c r="AV93" s="108">
        <f>ROUND(IF(AU93="nulová",0,IF(OR(AU93="základná",AU93="zákl. prenesená"),AG93*L31,AG93*L32)),2)</f>
        <v>0</v>
      </c>
      <c r="BV93" s="18" t="s">
        <v>94</v>
      </c>
      <c r="BY93" s="105">
        <f>IF(AU93="základná",AV93,0)</f>
        <v>0</v>
      </c>
      <c r="BZ93" s="105">
        <f>IF(AU93="znížená",AV93,0)</f>
        <v>0</v>
      </c>
      <c r="CA93" s="105">
        <f>IF(AU93="zákl. prenesená",AV93,0)</f>
        <v>0</v>
      </c>
      <c r="CB93" s="105">
        <f>IF(AU93="zníž. prenesená",AV93,0)</f>
        <v>0</v>
      </c>
      <c r="CC93" s="105">
        <f>IF(AU93="nulová",AV93,0)</f>
        <v>0</v>
      </c>
      <c r="CD93" s="105">
        <f>IF(AU93="základná",AG93,0)</f>
        <v>0</v>
      </c>
      <c r="CE93" s="105">
        <f>IF(AU93="znížená",AG93,0)</f>
        <v>0</v>
      </c>
      <c r="CF93" s="105">
        <f>IF(AU93="zákl. prenesená",AG93,0)</f>
        <v>0</v>
      </c>
      <c r="CG93" s="105">
        <f>IF(AU93="zníž. prenesená",AG93,0)</f>
        <v>0</v>
      </c>
      <c r="CH93" s="105">
        <f>IF(AU93="nulová",AG93,0)</f>
        <v>0</v>
      </c>
      <c r="CI93" s="18">
        <f>IF(AU93="základná",1,IF(AU93="znížená",2,IF(AU93="zákl. prenesená",4,IF(AU93="zníž. prenesená",5,3))))</f>
        <v>1</v>
      </c>
      <c r="CJ93" s="18">
        <f>IF(AT93="stavebná časť",1,IF(8893="investičná časť",2,3))</f>
        <v>1</v>
      </c>
      <c r="CK93" s="18" t="str">
        <f>IF(D93="Vyplň vlastné","","x")</f>
        <v/>
      </c>
    </row>
    <row r="94" spans="1:89" s="1" customFormat="1" ht="19.899999999999999" customHeight="1">
      <c r="B94" s="34"/>
      <c r="C94" s="35"/>
      <c r="D94" s="219" t="s">
        <v>93</v>
      </c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35"/>
      <c r="AD94" s="35"/>
      <c r="AE94" s="35"/>
      <c r="AF94" s="35"/>
      <c r="AG94" s="217">
        <f>AG87*AS94</f>
        <v>0</v>
      </c>
      <c r="AH94" s="218"/>
      <c r="AI94" s="218"/>
      <c r="AJ94" s="218"/>
      <c r="AK94" s="218"/>
      <c r="AL94" s="218"/>
      <c r="AM94" s="218"/>
      <c r="AN94" s="218">
        <f>AG94+AV94</f>
        <v>0</v>
      </c>
      <c r="AO94" s="218"/>
      <c r="AP94" s="218"/>
      <c r="AQ94" s="36"/>
      <c r="AS94" s="109">
        <v>0</v>
      </c>
      <c r="AT94" s="110" t="s">
        <v>91</v>
      </c>
      <c r="AU94" s="110" t="s">
        <v>43</v>
      </c>
      <c r="AV94" s="111">
        <f>ROUND(IF(AU94="nulová",0,IF(OR(AU94="základná",AU94="zákl. prenesená"),AG94*L31,AG94*L32)),2)</f>
        <v>0</v>
      </c>
      <c r="BV94" s="18" t="s">
        <v>94</v>
      </c>
      <c r="BY94" s="105">
        <f>IF(AU94="základná",AV94,0)</f>
        <v>0</v>
      </c>
      <c r="BZ94" s="105">
        <f>IF(AU94="znížená",AV94,0)</f>
        <v>0</v>
      </c>
      <c r="CA94" s="105">
        <f>IF(AU94="zákl. prenesená",AV94,0)</f>
        <v>0</v>
      </c>
      <c r="CB94" s="105">
        <f>IF(AU94="zníž. prenesená",AV94,0)</f>
        <v>0</v>
      </c>
      <c r="CC94" s="105">
        <f>IF(AU94="nulová",AV94,0)</f>
        <v>0</v>
      </c>
      <c r="CD94" s="105">
        <f>IF(AU94="základná",AG94,0)</f>
        <v>0</v>
      </c>
      <c r="CE94" s="105">
        <f>IF(AU94="znížená",AG94,0)</f>
        <v>0</v>
      </c>
      <c r="CF94" s="105">
        <f>IF(AU94="zákl. prenesená",AG94,0)</f>
        <v>0</v>
      </c>
      <c r="CG94" s="105">
        <f>IF(AU94="zníž. prenesená",AG94,0)</f>
        <v>0</v>
      </c>
      <c r="CH94" s="105">
        <f>IF(AU94="nulová",AG94,0)</f>
        <v>0</v>
      </c>
      <c r="CI94" s="18">
        <f>IF(AU94="základná",1,IF(AU94="znížená",2,IF(AU94="zákl. prenesená",4,IF(AU94="zníž. prenesená",5,3))))</f>
        <v>1</v>
      </c>
      <c r="CJ94" s="18">
        <f>IF(AT94="stavebná časť",1,IF(8894="investičná časť",2,3))</f>
        <v>1</v>
      </c>
      <c r="CK94" s="18" t="str">
        <f>IF(D94="Vyplň vlastné","","x")</f>
        <v/>
      </c>
    </row>
    <row r="95" spans="1:89" s="1" customFormat="1" ht="10.9" customHeight="1"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6"/>
    </row>
    <row r="96" spans="1:89" s="1" customFormat="1" ht="30" customHeight="1">
      <c r="B96" s="34"/>
      <c r="C96" s="112" t="s">
        <v>95</v>
      </c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  <c r="Y96" s="113"/>
      <c r="Z96" s="113"/>
      <c r="AA96" s="113"/>
      <c r="AB96" s="113"/>
      <c r="AC96" s="113"/>
      <c r="AD96" s="113"/>
      <c r="AE96" s="113"/>
      <c r="AF96" s="113"/>
      <c r="AG96" s="223">
        <f>ROUND(AG87+AG90,2)</f>
        <v>0</v>
      </c>
      <c r="AH96" s="223"/>
      <c r="AI96" s="223"/>
      <c r="AJ96" s="223"/>
      <c r="AK96" s="223"/>
      <c r="AL96" s="223"/>
      <c r="AM96" s="223"/>
      <c r="AN96" s="223">
        <f>AN87+AN90</f>
        <v>0</v>
      </c>
      <c r="AO96" s="223"/>
      <c r="AP96" s="223"/>
      <c r="AQ96" s="36"/>
    </row>
    <row r="97" spans="2:43" s="1" customFormat="1" ht="6.95" customHeight="1">
      <c r="B97" s="58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60"/>
    </row>
  </sheetData>
  <sheetProtection algorithmName="SHA-512" hashValue="iK2tZBrUO7df5eP7h/yg1h+MKUiKwk1JUwN9VqFs9oBrhGiYuuBvQykBSTV+xCH8danIYubyEi/iEpx3AKVuUQ==" saltValue="Ras4MLp5kgh7jNtBD/DLUuKamob2TehsnJrxSgJdOuRlEpTl6B99D1hfeYukJtnfSfp7r07Kqu8Y9oRqq8NFrA==" spinCount="10" sheet="1" objects="1" scenarios="1" formatColumns="0" formatRows="0"/>
  <mergeCells count="58">
    <mergeCell ref="AG90:AM90"/>
    <mergeCell ref="AN90:AP90"/>
    <mergeCell ref="AG96:AM96"/>
    <mergeCell ref="AN96:AP96"/>
    <mergeCell ref="AR2:BE2"/>
    <mergeCell ref="D93:AB93"/>
    <mergeCell ref="AG93:AM93"/>
    <mergeCell ref="AN93:AP93"/>
    <mergeCell ref="D94:AB94"/>
    <mergeCell ref="AG94:AM94"/>
    <mergeCell ref="AN94:AP94"/>
    <mergeCell ref="AG91:AM91"/>
    <mergeCell ref="AN91:AP91"/>
    <mergeCell ref="D92:AB92"/>
    <mergeCell ref="AG92:AM92"/>
    <mergeCell ref="AN92:AP92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AG87:AM87"/>
    <mergeCell ref="AN87:AP87"/>
    <mergeCell ref="C76:AP76"/>
    <mergeCell ref="L78:AO78"/>
    <mergeCell ref="AM82:AP82"/>
    <mergeCell ref="AS82:AT84"/>
    <mergeCell ref="AM83:AP83"/>
    <mergeCell ref="L35:O35"/>
    <mergeCell ref="W35:AE35"/>
    <mergeCell ref="AK35:AO35"/>
    <mergeCell ref="X37:AB37"/>
    <mergeCell ref="AK37:AO37"/>
    <mergeCell ref="L33:O33"/>
    <mergeCell ref="W33:AE33"/>
    <mergeCell ref="AK33:AO33"/>
    <mergeCell ref="L34:O34"/>
    <mergeCell ref="W34:AE34"/>
    <mergeCell ref="AK34:AO34"/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</mergeCells>
  <dataValidations count="2">
    <dataValidation type="list" allowBlank="1" showInputMessage="1" showErrorMessage="1" error="Povolené sú hodnoty základná, znížená, nulová." sqref="AU91:AU95">
      <formula1>"základná, znížená, nulová"</formula1>
    </dataValidation>
    <dataValidation type="list" allowBlank="1" showInputMessage="1" showErrorMessage="1" error="Povolené sú hodnoty stavebná časť, technologická časť, investičná časť." sqref="AT91:AT95">
      <formula1>"stavebná časť, technologická časť, investičná časť"</formula1>
    </dataValidation>
  </dataValidations>
  <hyperlinks>
    <hyperlink ref="K1:S1" location="C2" display="1) Súhrnný list stavby"/>
    <hyperlink ref="W1:AF1" location="C87" display="2) Rekapitulácia objektov"/>
    <hyperlink ref="A88" location="'1 - SO 01- Oprava strechy...'!C2" display="/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44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4"/>
      <c r="B1" s="11"/>
      <c r="C1" s="11"/>
      <c r="D1" s="12" t="s">
        <v>1</v>
      </c>
      <c r="E1" s="11"/>
      <c r="F1" s="13" t="s">
        <v>96</v>
      </c>
      <c r="G1" s="13"/>
      <c r="H1" s="265" t="s">
        <v>97</v>
      </c>
      <c r="I1" s="265"/>
      <c r="J1" s="265"/>
      <c r="K1" s="265"/>
      <c r="L1" s="13" t="s">
        <v>98</v>
      </c>
      <c r="M1" s="11"/>
      <c r="N1" s="11"/>
      <c r="O1" s="12" t="s">
        <v>99</v>
      </c>
      <c r="P1" s="11"/>
      <c r="Q1" s="11"/>
      <c r="R1" s="11"/>
      <c r="S1" s="13" t="s">
        <v>100</v>
      </c>
      <c r="T1" s="13"/>
      <c r="U1" s="114"/>
      <c r="V1" s="1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50000000000003" customHeight="1">
      <c r="C2" s="179" t="s">
        <v>7</v>
      </c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S2" s="224" t="s">
        <v>8</v>
      </c>
      <c r="T2" s="225"/>
      <c r="U2" s="225"/>
      <c r="V2" s="225"/>
      <c r="W2" s="225"/>
      <c r="X2" s="225"/>
      <c r="Y2" s="225"/>
      <c r="Z2" s="225"/>
      <c r="AA2" s="225"/>
      <c r="AB2" s="225"/>
      <c r="AC2" s="225"/>
      <c r="AT2" s="18" t="s">
        <v>86</v>
      </c>
    </row>
    <row r="3" spans="1:6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78</v>
      </c>
    </row>
    <row r="4" spans="1:66" ht="36.950000000000003" customHeight="1">
      <c r="B4" s="22"/>
      <c r="C4" s="181" t="s">
        <v>101</v>
      </c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23"/>
      <c r="T4" s="17" t="s">
        <v>12</v>
      </c>
      <c r="AT4" s="18" t="s">
        <v>6</v>
      </c>
    </row>
    <row r="5" spans="1:66" ht="6.95" customHeight="1">
      <c r="B5" s="22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3"/>
    </row>
    <row r="6" spans="1:66" ht="25.35" customHeight="1">
      <c r="B6" s="22"/>
      <c r="C6" s="25"/>
      <c r="D6" s="29" t="s">
        <v>17</v>
      </c>
      <c r="E6" s="25"/>
      <c r="F6" s="226" t="str">
        <f>'Rekapitulácia stavby'!K6</f>
        <v>Oprava tribúny Prašice</v>
      </c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5"/>
      <c r="R6" s="23"/>
    </row>
    <row r="7" spans="1:66" s="1" customFormat="1" ht="32.85" customHeight="1">
      <c r="B7" s="34"/>
      <c r="C7" s="35"/>
      <c r="D7" s="28" t="s">
        <v>102</v>
      </c>
      <c r="E7" s="35"/>
      <c r="F7" s="187" t="s">
        <v>103</v>
      </c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35"/>
      <c r="R7" s="36"/>
    </row>
    <row r="8" spans="1:66" s="1" customFormat="1" ht="14.45" customHeight="1">
      <c r="B8" s="34"/>
      <c r="C8" s="35"/>
      <c r="D8" s="29" t="s">
        <v>19</v>
      </c>
      <c r="E8" s="35"/>
      <c r="F8" s="27" t="s">
        <v>20</v>
      </c>
      <c r="G8" s="35"/>
      <c r="H8" s="35"/>
      <c r="I8" s="35"/>
      <c r="J8" s="35"/>
      <c r="K8" s="35"/>
      <c r="L8" s="35"/>
      <c r="M8" s="29" t="s">
        <v>21</v>
      </c>
      <c r="N8" s="35"/>
      <c r="O8" s="27" t="s">
        <v>20</v>
      </c>
      <c r="P8" s="35"/>
      <c r="Q8" s="35"/>
      <c r="R8" s="36"/>
    </row>
    <row r="9" spans="1:66" s="1" customFormat="1" ht="14.45" customHeight="1">
      <c r="B9" s="34"/>
      <c r="C9" s="35"/>
      <c r="D9" s="29" t="s">
        <v>22</v>
      </c>
      <c r="E9" s="35"/>
      <c r="F9" s="27" t="s">
        <v>23</v>
      </c>
      <c r="G9" s="35"/>
      <c r="H9" s="35"/>
      <c r="I9" s="35"/>
      <c r="J9" s="35"/>
      <c r="K9" s="35"/>
      <c r="L9" s="35"/>
      <c r="M9" s="29" t="s">
        <v>24</v>
      </c>
      <c r="N9" s="35"/>
      <c r="O9" s="229" t="str">
        <f>'Rekapitulácia stavby'!AN8</f>
        <v>11. 6. 2019</v>
      </c>
      <c r="P9" s="230"/>
      <c r="Q9" s="35"/>
      <c r="R9" s="36"/>
    </row>
    <row r="10" spans="1:66" s="1" customFormat="1" ht="10.9" customHeight="1"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6"/>
    </row>
    <row r="11" spans="1:66" s="1" customFormat="1" ht="14.45" customHeight="1">
      <c r="B11" s="34"/>
      <c r="C11" s="35"/>
      <c r="D11" s="29" t="s">
        <v>26</v>
      </c>
      <c r="E11" s="35"/>
      <c r="F11" s="35"/>
      <c r="G11" s="35"/>
      <c r="H11" s="35"/>
      <c r="I11" s="35"/>
      <c r="J11" s="35"/>
      <c r="K11" s="35"/>
      <c r="L11" s="35"/>
      <c r="M11" s="29" t="s">
        <v>27</v>
      </c>
      <c r="N11" s="35"/>
      <c r="O11" s="185" t="s">
        <v>20</v>
      </c>
      <c r="P11" s="185"/>
      <c r="Q11" s="35"/>
      <c r="R11" s="36"/>
    </row>
    <row r="12" spans="1:66" s="1" customFormat="1" ht="18" customHeight="1">
      <c r="B12" s="34"/>
      <c r="C12" s="35"/>
      <c r="D12" s="35"/>
      <c r="E12" s="27" t="s">
        <v>28</v>
      </c>
      <c r="F12" s="35"/>
      <c r="G12" s="35"/>
      <c r="H12" s="35"/>
      <c r="I12" s="35"/>
      <c r="J12" s="35"/>
      <c r="K12" s="35"/>
      <c r="L12" s="35"/>
      <c r="M12" s="29" t="s">
        <v>29</v>
      </c>
      <c r="N12" s="35"/>
      <c r="O12" s="185" t="s">
        <v>20</v>
      </c>
      <c r="P12" s="185"/>
      <c r="Q12" s="35"/>
      <c r="R12" s="36"/>
    </row>
    <row r="13" spans="1:66" s="1" customFormat="1" ht="6.95" customHeight="1"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6"/>
    </row>
    <row r="14" spans="1:66" s="1" customFormat="1" ht="14.45" customHeight="1">
      <c r="B14" s="34"/>
      <c r="C14" s="35"/>
      <c r="D14" s="29" t="s">
        <v>30</v>
      </c>
      <c r="E14" s="35"/>
      <c r="F14" s="35"/>
      <c r="G14" s="35"/>
      <c r="H14" s="35"/>
      <c r="I14" s="35"/>
      <c r="J14" s="35"/>
      <c r="K14" s="35"/>
      <c r="L14" s="35"/>
      <c r="M14" s="29" t="s">
        <v>27</v>
      </c>
      <c r="N14" s="35"/>
      <c r="O14" s="231" t="str">
        <f>IF('Rekapitulácia stavby'!AN13="","",'Rekapitulácia stavby'!AN13)</f>
        <v>Vyplň údaj</v>
      </c>
      <c r="P14" s="185"/>
      <c r="Q14" s="35"/>
      <c r="R14" s="36"/>
    </row>
    <row r="15" spans="1:66" s="1" customFormat="1" ht="18" customHeight="1">
      <c r="B15" s="34"/>
      <c r="C15" s="35"/>
      <c r="D15" s="35"/>
      <c r="E15" s="231" t="str">
        <f>IF('Rekapitulácia stavby'!E14="","",'Rekapitulácia stavby'!E14)</f>
        <v>Vyplň údaj</v>
      </c>
      <c r="F15" s="232"/>
      <c r="G15" s="232"/>
      <c r="H15" s="232"/>
      <c r="I15" s="232"/>
      <c r="J15" s="232"/>
      <c r="K15" s="232"/>
      <c r="L15" s="232"/>
      <c r="M15" s="29" t="s">
        <v>29</v>
      </c>
      <c r="N15" s="35"/>
      <c r="O15" s="231" t="str">
        <f>IF('Rekapitulácia stavby'!AN14="","",'Rekapitulácia stavby'!AN14)</f>
        <v>Vyplň údaj</v>
      </c>
      <c r="P15" s="185"/>
      <c r="Q15" s="35"/>
      <c r="R15" s="36"/>
    </row>
    <row r="16" spans="1:66" s="1" customFormat="1" ht="6.95" customHeight="1"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6"/>
    </row>
    <row r="17" spans="2:18" s="1" customFormat="1" ht="14.45" customHeight="1">
      <c r="B17" s="34"/>
      <c r="C17" s="35"/>
      <c r="D17" s="29" t="s">
        <v>32</v>
      </c>
      <c r="E17" s="35"/>
      <c r="F17" s="35"/>
      <c r="G17" s="35"/>
      <c r="H17" s="35"/>
      <c r="I17" s="35"/>
      <c r="J17" s="35"/>
      <c r="K17" s="35"/>
      <c r="L17" s="35"/>
      <c r="M17" s="29" t="s">
        <v>27</v>
      </c>
      <c r="N17" s="35"/>
      <c r="O17" s="185" t="s">
        <v>20</v>
      </c>
      <c r="P17" s="185"/>
      <c r="Q17" s="35"/>
      <c r="R17" s="36"/>
    </row>
    <row r="18" spans="2:18" s="1" customFormat="1" ht="18" customHeight="1">
      <c r="B18" s="34"/>
      <c r="C18" s="35"/>
      <c r="D18" s="35"/>
      <c r="E18" s="27" t="s">
        <v>33</v>
      </c>
      <c r="F18" s="35"/>
      <c r="G18" s="35"/>
      <c r="H18" s="35"/>
      <c r="I18" s="35"/>
      <c r="J18" s="35"/>
      <c r="K18" s="35"/>
      <c r="L18" s="35"/>
      <c r="M18" s="29" t="s">
        <v>29</v>
      </c>
      <c r="N18" s="35"/>
      <c r="O18" s="185" t="s">
        <v>20</v>
      </c>
      <c r="P18" s="185"/>
      <c r="Q18" s="35"/>
      <c r="R18" s="36"/>
    </row>
    <row r="19" spans="2:18" s="1" customFormat="1" ht="6.95" customHeight="1"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6"/>
    </row>
    <row r="20" spans="2:18" s="1" customFormat="1" ht="14.45" customHeight="1">
      <c r="B20" s="34"/>
      <c r="C20" s="35"/>
      <c r="D20" s="29" t="s">
        <v>36</v>
      </c>
      <c r="E20" s="35"/>
      <c r="F20" s="35"/>
      <c r="G20" s="35"/>
      <c r="H20" s="35"/>
      <c r="I20" s="35"/>
      <c r="J20" s="35"/>
      <c r="K20" s="35"/>
      <c r="L20" s="35"/>
      <c r="M20" s="29" t="s">
        <v>27</v>
      </c>
      <c r="N20" s="35"/>
      <c r="O20" s="185" t="str">
        <f>IF('Rekapitulácia stavby'!AN19="","",'Rekapitulácia stavby'!AN19)</f>
        <v/>
      </c>
      <c r="P20" s="185"/>
      <c r="Q20" s="35"/>
      <c r="R20" s="36"/>
    </row>
    <row r="21" spans="2:18" s="1" customFormat="1" ht="18" customHeight="1">
      <c r="B21" s="34"/>
      <c r="C21" s="35"/>
      <c r="D21" s="35"/>
      <c r="E21" s="27" t="str">
        <f>IF('Rekapitulácia stavby'!E20="","",'Rekapitulácia stavby'!E20)</f>
        <v xml:space="preserve"> </v>
      </c>
      <c r="F21" s="35"/>
      <c r="G21" s="35"/>
      <c r="H21" s="35"/>
      <c r="I21" s="35"/>
      <c r="J21" s="35"/>
      <c r="K21" s="35"/>
      <c r="L21" s="35"/>
      <c r="M21" s="29" t="s">
        <v>29</v>
      </c>
      <c r="N21" s="35"/>
      <c r="O21" s="185" t="str">
        <f>IF('Rekapitulácia stavby'!AN20="","",'Rekapitulácia stavby'!AN20)</f>
        <v/>
      </c>
      <c r="P21" s="185"/>
      <c r="Q21" s="35"/>
      <c r="R21" s="36"/>
    </row>
    <row r="22" spans="2:18" s="1" customFormat="1" ht="6.95" customHeight="1"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6"/>
    </row>
    <row r="23" spans="2:18" s="1" customFormat="1" ht="14.45" customHeight="1">
      <c r="B23" s="34"/>
      <c r="C23" s="35"/>
      <c r="D23" s="29" t="s">
        <v>38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/>
    </row>
    <row r="24" spans="2:18" s="1" customFormat="1" ht="16.5" customHeight="1">
      <c r="B24" s="34"/>
      <c r="C24" s="35"/>
      <c r="D24" s="35"/>
      <c r="E24" s="190" t="s">
        <v>20</v>
      </c>
      <c r="F24" s="190"/>
      <c r="G24" s="190"/>
      <c r="H24" s="190"/>
      <c r="I24" s="190"/>
      <c r="J24" s="190"/>
      <c r="K24" s="190"/>
      <c r="L24" s="190"/>
      <c r="M24" s="35"/>
      <c r="N24" s="35"/>
      <c r="O24" s="35"/>
      <c r="P24" s="35"/>
      <c r="Q24" s="35"/>
      <c r="R24" s="36"/>
    </row>
    <row r="25" spans="2:18" s="1" customFormat="1" ht="6.95" customHeight="1"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6"/>
    </row>
    <row r="26" spans="2:18" s="1" customFormat="1" ht="6.95" customHeight="1">
      <c r="B26" s="34"/>
      <c r="C26" s="35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35"/>
      <c r="R26" s="36"/>
    </row>
    <row r="27" spans="2:18" s="1" customFormat="1" ht="14.45" customHeight="1">
      <c r="B27" s="34"/>
      <c r="C27" s="35"/>
      <c r="D27" s="115" t="s">
        <v>104</v>
      </c>
      <c r="E27" s="35"/>
      <c r="F27" s="35"/>
      <c r="G27" s="35"/>
      <c r="H27" s="35"/>
      <c r="I27" s="35"/>
      <c r="J27" s="35"/>
      <c r="K27" s="35"/>
      <c r="L27" s="35"/>
      <c r="M27" s="191">
        <f>N88</f>
        <v>0</v>
      </c>
      <c r="N27" s="191"/>
      <c r="O27" s="191"/>
      <c r="P27" s="191"/>
      <c r="Q27" s="35"/>
      <c r="R27" s="36"/>
    </row>
    <row r="28" spans="2:18" s="1" customFormat="1" ht="14.45" customHeight="1">
      <c r="B28" s="34"/>
      <c r="C28" s="35"/>
      <c r="D28" s="33" t="s">
        <v>90</v>
      </c>
      <c r="E28" s="35"/>
      <c r="F28" s="35"/>
      <c r="G28" s="35"/>
      <c r="H28" s="35"/>
      <c r="I28" s="35"/>
      <c r="J28" s="35"/>
      <c r="K28" s="35"/>
      <c r="L28" s="35"/>
      <c r="M28" s="191">
        <f>N94</f>
        <v>0</v>
      </c>
      <c r="N28" s="191"/>
      <c r="O28" s="191"/>
      <c r="P28" s="191"/>
      <c r="Q28" s="35"/>
      <c r="R28" s="36"/>
    </row>
    <row r="29" spans="2:18" s="1" customFormat="1" ht="6.95" customHeight="1"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6"/>
    </row>
    <row r="30" spans="2:18" s="1" customFormat="1" ht="25.35" customHeight="1">
      <c r="B30" s="34"/>
      <c r="C30" s="35"/>
      <c r="D30" s="116" t="s">
        <v>41</v>
      </c>
      <c r="E30" s="35"/>
      <c r="F30" s="35"/>
      <c r="G30" s="35"/>
      <c r="H30" s="35"/>
      <c r="I30" s="35"/>
      <c r="J30" s="35"/>
      <c r="K30" s="35"/>
      <c r="L30" s="35"/>
      <c r="M30" s="233">
        <f>ROUND(M27+M28,2)</f>
        <v>0</v>
      </c>
      <c r="N30" s="228"/>
      <c r="O30" s="228"/>
      <c r="P30" s="228"/>
      <c r="Q30" s="35"/>
      <c r="R30" s="36"/>
    </row>
    <row r="31" spans="2:18" s="1" customFormat="1" ht="6.95" customHeight="1">
      <c r="B31" s="34"/>
      <c r="C31" s="35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35"/>
      <c r="R31" s="36"/>
    </row>
    <row r="32" spans="2:18" s="1" customFormat="1" ht="14.45" customHeight="1">
      <c r="B32" s="34"/>
      <c r="C32" s="35"/>
      <c r="D32" s="41" t="s">
        <v>42</v>
      </c>
      <c r="E32" s="41" t="s">
        <v>43</v>
      </c>
      <c r="F32" s="42">
        <v>0.2</v>
      </c>
      <c r="G32" s="117" t="s">
        <v>44</v>
      </c>
      <c r="H32" s="234">
        <f>ROUND((((SUM(BE94:BE101)+SUM(BE119:BE137))+SUM(BE139:BE143))),2)</f>
        <v>0</v>
      </c>
      <c r="I32" s="228"/>
      <c r="J32" s="228"/>
      <c r="K32" s="35"/>
      <c r="L32" s="35"/>
      <c r="M32" s="234">
        <f>ROUND(((ROUND((SUM(BE94:BE101)+SUM(BE119:BE137)), 2)*F32)+SUM(BE139:BE143)*F32),2)</f>
        <v>0</v>
      </c>
      <c r="N32" s="228"/>
      <c r="O32" s="228"/>
      <c r="P32" s="228"/>
      <c r="Q32" s="35"/>
      <c r="R32" s="36"/>
    </row>
    <row r="33" spans="2:18" s="1" customFormat="1" ht="14.45" customHeight="1">
      <c r="B33" s="34"/>
      <c r="C33" s="35"/>
      <c r="D33" s="35"/>
      <c r="E33" s="41" t="s">
        <v>45</v>
      </c>
      <c r="F33" s="42">
        <v>0.2</v>
      </c>
      <c r="G33" s="117" t="s">
        <v>44</v>
      </c>
      <c r="H33" s="234">
        <f>ROUND((((SUM(BF94:BF101)+SUM(BF119:BF137))+SUM(BF139:BF143))),2)</f>
        <v>0</v>
      </c>
      <c r="I33" s="228"/>
      <c r="J33" s="228"/>
      <c r="K33" s="35"/>
      <c r="L33" s="35"/>
      <c r="M33" s="234">
        <f>ROUND(((ROUND((SUM(BF94:BF101)+SUM(BF119:BF137)), 2)*F33)+SUM(BF139:BF143)*F33),2)</f>
        <v>0</v>
      </c>
      <c r="N33" s="228"/>
      <c r="O33" s="228"/>
      <c r="P33" s="228"/>
      <c r="Q33" s="35"/>
      <c r="R33" s="36"/>
    </row>
    <row r="34" spans="2:18" s="1" customFormat="1" ht="14.45" hidden="1" customHeight="1">
      <c r="B34" s="34"/>
      <c r="C34" s="35"/>
      <c r="D34" s="35"/>
      <c r="E34" s="41" t="s">
        <v>46</v>
      </c>
      <c r="F34" s="42">
        <v>0.2</v>
      </c>
      <c r="G34" s="117" t="s">
        <v>44</v>
      </c>
      <c r="H34" s="234">
        <f>ROUND((((SUM(BG94:BG101)+SUM(BG119:BG137))+SUM(BG139:BG143))),2)</f>
        <v>0</v>
      </c>
      <c r="I34" s="228"/>
      <c r="J34" s="228"/>
      <c r="K34" s="35"/>
      <c r="L34" s="35"/>
      <c r="M34" s="234">
        <v>0</v>
      </c>
      <c r="N34" s="228"/>
      <c r="O34" s="228"/>
      <c r="P34" s="228"/>
      <c r="Q34" s="35"/>
      <c r="R34" s="36"/>
    </row>
    <row r="35" spans="2:18" s="1" customFormat="1" ht="14.45" hidden="1" customHeight="1">
      <c r="B35" s="34"/>
      <c r="C35" s="35"/>
      <c r="D35" s="35"/>
      <c r="E35" s="41" t="s">
        <v>47</v>
      </c>
      <c r="F35" s="42">
        <v>0.2</v>
      </c>
      <c r="G35" s="117" t="s">
        <v>44</v>
      </c>
      <c r="H35" s="234">
        <f>ROUND((((SUM(BH94:BH101)+SUM(BH119:BH137))+SUM(BH139:BH143))),2)</f>
        <v>0</v>
      </c>
      <c r="I35" s="228"/>
      <c r="J35" s="228"/>
      <c r="K35" s="35"/>
      <c r="L35" s="35"/>
      <c r="M35" s="234">
        <v>0</v>
      </c>
      <c r="N35" s="228"/>
      <c r="O35" s="228"/>
      <c r="P35" s="228"/>
      <c r="Q35" s="35"/>
      <c r="R35" s="36"/>
    </row>
    <row r="36" spans="2:18" s="1" customFormat="1" ht="14.45" hidden="1" customHeight="1">
      <c r="B36" s="34"/>
      <c r="C36" s="35"/>
      <c r="D36" s="35"/>
      <c r="E36" s="41" t="s">
        <v>48</v>
      </c>
      <c r="F36" s="42">
        <v>0</v>
      </c>
      <c r="G36" s="117" t="s">
        <v>44</v>
      </c>
      <c r="H36" s="234">
        <f>ROUND((((SUM(BI94:BI101)+SUM(BI119:BI137))+SUM(BI139:BI143))),2)</f>
        <v>0</v>
      </c>
      <c r="I36" s="228"/>
      <c r="J36" s="228"/>
      <c r="K36" s="35"/>
      <c r="L36" s="35"/>
      <c r="M36" s="234">
        <v>0</v>
      </c>
      <c r="N36" s="228"/>
      <c r="O36" s="228"/>
      <c r="P36" s="228"/>
      <c r="Q36" s="35"/>
      <c r="R36" s="36"/>
    </row>
    <row r="37" spans="2:18" s="1" customFormat="1" ht="6.95" customHeight="1"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6"/>
    </row>
    <row r="38" spans="2:18" s="1" customFormat="1" ht="25.35" customHeight="1">
      <c r="B38" s="34"/>
      <c r="C38" s="113"/>
      <c r="D38" s="118" t="s">
        <v>49</v>
      </c>
      <c r="E38" s="78"/>
      <c r="F38" s="78"/>
      <c r="G38" s="119" t="s">
        <v>50</v>
      </c>
      <c r="H38" s="120" t="s">
        <v>51</v>
      </c>
      <c r="I38" s="78"/>
      <c r="J38" s="78"/>
      <c r="K38" s="78"/>
      <c r="L38" s="235">
        <f>SUM(M30:M36)</f>
        <v>0</v>
      </c>
      <c r="M38" s="235"/>
      <c r="N38" s="235"/>
      <c r="O38" s="235"/>
      <c r="P38" s="236"/>
      <c r="Q38" s="113"/>
      <c r="R38" s="36"/>
    </row>
    <row r="39" spans="2:18" s="1" customFormat="1" ht="14.45" customHeight="1"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6"/>
    </row>
    <row r="40" spans="2:18" s="1" customFormat="1" ht="14.45" customHeight="1"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6"/>
    </row>
    <row r="41" spans="2:18" ht="13.5">
      <c r="B41" s="22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3"/>
    </row>
    <row r="42" spans="2:18" ht="13.5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3"/>
    </row>
    <row r="43" spans="2:18" ht="13.5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3"/>
    </row>
    <row r="44" spans="2:18" ht="13.5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3"/>
    </row>
    <row r="45" spans="2:18" ht="13.5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3"/>
    </row>
    <row r="46" spans="2:18" ht="13.5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3"/>
    </row>
    <row r="47" spans="2:18" ht="13.5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3"/>
    </row>
    <row r="48" spans="2:18" ht="13.5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3"/>
    </row>
    <row r="49" spans="2:18" ht="13.5">
      <c r="B49" s="2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3"/>
    </row>
    <row r="50" spans="2:18" s="1" customFormat="1">
      <c r="B50" s="34"/>
      <c r="C50" s="35"/>
      <c r="D50" s="49" t="s">
        <v>52</v>
      </c>
      <c r="E50" s="50"/>
      <c r="F50" s="50"/>
      <c r="G50" s="50"/>
      <c r="H50" s="51"/>
      <c r="I50" s="35"/>
      <c r="J50" s="49" t="s">
        <v>53</v>
      </c>
      <c r="K50" s="50"/>
      <c r="L50" s="50"/>
      <c r="M50" s="50"/>
      <c r="N50" s="50"/>
      <c r="O50" s="50"/>
      <c r="P50" s="51"/>
      <c r="Q50" s="35"/>
      <c r="R50" s="36"/>
    </row>
    <row r="51" spans="2:18" ht="13.5">
      <c r="B51" s="22"/>
      <c r="C51" s="25"/>
      <c r="D51" s="52"/>
      <c r="E51" s="25"/>
      <c r="F51" s="25"/>
      <c r="G51" s="25"/>
      <c r="H51" s="53"/>
      <c r="I51" s="25"/>
      <c r="J51" s="52"/>
      <c r="K51" s="25"/>
      <c r="L51" s="25"/>
      <c r="M51" s="25"/>
      <c r="N51" s="25"/>
      <c r="O51" s="25"/>
      <c r="P51" s="53"/>
      <c r="Q51" s="25"/>
      <c r="R51" s="23"/>
    </row>
    <row r="52" spans="2:18" ht="13.5">
      <c r="B52" s="22"/>
      <c r="C52" s="25"/>
      <c r="D52" s="52"/>
      <c r="E52" s="25"/>
      <c r="F52" s="25"/>
      <c r="G52" s="25"/>
      <c r="H52" s="53"/>
      <c r="I52" s="25"/>
      <c r="J52" s="52"/>
      <c r="K52" s="25"/>
      <c r="L52" s="25"/>
      <c r="M52" s="25"/>
      <c r="N52" s="25"/>
      <c r="O52" s="25"/>
      <c r="P52" s="53"/>
      <c r="Q52" s="25"/>
      <c r="R52" s="23"/>
    </row>
    <row r="53" spans="2:18" ht="13.5">
      <c r="B53" s="22"/>
      <c r="C53" s="25"/>
      <c r="D53" s="52"/>
      <c r="E53" s="25"/>
      <c r="F53" s="25"/>
      <c r="G53" s="25"/>
      <c r="H53" s="53"/>
      <c r="I53" s="25"/>
      <c r="J53" s="52"/>
      <c r="K53" s="25"/>
      <c r="L53" s="25"/>
      <c r="M53" s="25"/>
      <c r="N53" s="25"/>
      <c r="O53" s="25"/>
      <c r="P53" s="53"/>
      <c r="Q53" s="25"/>
      <c r="R53" s="23"/>
    </row>
    <row r="54" spans="2:18" ht="13.5">
      <c r="B54" s="22"/>
      <c r="C54" s="25"/>
      <c r="D54" s="52"/>
      <c r="E54" s="25"/>
      <c r="F54" s="25"/>
      <c r="G54" s="25"/>
      <c r="H54" s="53"/>
      <c r="I54" s="25"/>
      <c r="J54" s="52"/>
      <c r="K54" s="25"/>
      <c r="L54" s="25"/>
      <c r="M54" s="25"/>
      <c r="N54" s="25"/>
      <c r="O54" s="25"/>
      <c r="P54" s="53"/>
      <c r="Q54" s="25"/>
      <c r="R54" s="23"/>
    </row>
    <row r="55" spans="2:18" ht="13.5">
      <c r="B55" s="22"/>
      <c r="C55" s="25"/>
      <c r="D55" s="52"/>
      <c r="E55" s="25"/>
      <c r="F55" s="25"/>
      <c r="G55" s="25"/>
      <c r="H55" s="53"/>
      <c r="I55" s="25"/>
      <c r="J55" s="52"/>
      <c r="K55" s="25"/>
      <c r="L55" s="25"/>
      <c r="M55" s="25"/>
      <c r="N55" s="25"/>
      <c r="O55" s="25"/>
      <c r="P55" s="53"/>
      <c r="Q55" s="25"/>
      <c r="R55" s="23"/>
    </row>
    <row r="56" spans="2:18" ht="13.5">
      <c r="B56" s="22"/>
      <c r="C56" s="25"/>
      <c r="D56" s="52"/>
      <c r="E56" s="25"/>
      <c r="F56" s="25"/>
      <c r="G56" s="25"/>
      <c r="H56" s="53"/>
      <c r="I56" s="25"/>
      <c r="J56" s="52"/>
      <c r="K56" s="25"/>
      <c r="L56" s="25"/>
      <c r="M56" s="25"/>
      <c r="N56" s="25"/>
      <c r="O56" s="25"/>
      <c r="P56" s="53"/>
      <c r="Q56" s="25"/>
      <c r="R56" s="23"/>
    </row>
    <row r="57" spans="2:18" ht="13.5">
      <c r="B57" s="22"/>
      <c r="C57" s="25"/>
      <c r="D57" s="52"/>
      <c r="E57" s="25"/>
      <c r="F57" s="25"/>
      <c r="G57" s="25"/>
      <c r="H57" s="53"/>
      <c r="I57" s="25"/>
      <c r="J57" s="52"/>
      <c r="K57" s="25"/>
      <c r="L57" s="25"/>
      <c r="M57" s="25"/>
      <c r="N57" s="25"/>
      <c r="O57" s="25"/>
      <c r="P57" s="53"/>
      <c r="Q57" s="25"/>
      <c r="R57" s="23"/>
    </row>
    <row r="58" spans="2:18" ht="13.5">
      <c r="B58" s="22"/>
      <c r="C58" s="25"/>
      <c r="D58" s="52"/>
      <c r="E58" s="25"/>
      <c r="F58" s="25"/>
      <c r="G58" s="25"/>
      <c r="H58" s="53"/>
      <c r="I58" s="25"/>
      <c r="J58" s="52"/>
      <c r="K58" s="25"/>
      <c r="L58" s="25"/>
      <c r="M58" s="25"/>
      <c r="N58" s="25"/>
      <c r="O58" s="25"/>
      <c r="P58" s="53"/>
      <c r="Q58" s="25"/>
      <c r="R58" s="23"/>
    </row>
    <row r="59" spans="2:18" s="1" customFormat="1">
      <c r="B59" s="34"/>
      <c r="C59" s="35"/>
      <c r="D59" s="54" t="s">
        <v>54</v>
      </c>
      <c r="E59" s="55"/>
      <c r="F59" s="55"/>
      <c r="G59" s="56" t="s">
        <v>55</v>
      </c>
      <c r="H59" s="57"/>
      <c r="I59" s="35"/>
      <c r="J59" s="54" t="s">
        <v>54</v>
      </c>
      <c r="K59" s="55"/>
      <c r="L59" s="55"/>
      <c r="M59" s="55"/>
      <c r="N59" s="56" t="s">
        <v>55</v>
      </c>
      <c r="O59" s="55"/>
      <c r="P59" s="57"/>
      <c r="Q59" s="35"/>
      <c r="R59" s="36"/>
    </row>
    <row r="60" spans="2:18" ht="13.5">
      <c r="B60" s="22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3"/>
    </row>
    <row r="61" spans="2:18" s="1" customFormat="1">
      <c r="B61" s="34"/>
      <c r="C61" s="35"/>
      <c r="D61" s="49" t="s">
        <v>56</v>
      </c>
      <c r="E61" s="50"/>
      <c r="F61" s="50"/>
      <c r="G61" s="50"/>
      <c r="H61" s="51"/>
      <c r="I61" s="35"/>
      <c r="J61" s="49" t="s">
        <v>57</v>
      </c>
      <c r="K61" s="50"/>
      <c r="L61" s="50"/>
      <c r="M61" s="50"/>
      <c r="N61" s="50"/>
      <c r="O61" s="50"/>
      <c r="P61" s="51"/>
      <c r="Q61" s="35"/>
      <c r="R61" s="36"/>
    </row>
    <row r="62" spans="2:18" ht="13.5">
      <c r="B62" s="22"/>
      <c r="C62" s="25"/>
      <c r="D62" s="52"/>
      <c r="E62" s="25"/>
      <c r="F62" s="25"/>
      <c r="G62" s="25"/>
      <c r="H62" s="53"/>
      <c r="I62" s="25"/>
      <c r="J62" s="52"/>
      <c r="K62" s="25"/>
      <c r="L62" s="25"/>
      <c r="M62" s="25"/>
      <c r="N62" s="25"/>
      <c r="O62" s="25"/>
      <c r="P62" s="53"/>
      <c r="Q62" s="25"/>
      <c r="R62" s="23"/>
    </row>
    <row r="63" spans="2:18" ht="13.5">
      <c r="B63" s="22"/>
      <c r="C63" s="25"/>
      <c r="D63" s="52"/>
      <c r="E63" s="25"/>
      <c r="F63" s="25"/>
      <c r="G63" s="25"/>
      <c r="H63" s="53"/>
      <c r="I63" s="25"/>
      <c r="J63" s="52"/>
      <c r="K63" s="25"/>
      <c r="L63" s="25"/>
      <c r="M63" s="25"/>
      <c r="N63" s="25"/>
      <c r="O63" s="25"/>
      <c r="P63" s="53"/>
      <c r="Q63" s="25"/>
      <c r="R63" s="23"/>
    </row>
    <row r="64" spans="2:18" ht="13.5">
      <c r="B64" s="22"/>
      <c r="C64" s="25"/>
      <c r="D64" s="52"/>
      <c r="E64" s="25"/>
      <c r="F64" s="25"/>
      <c r="G64" s="25"/>
      <c r="H64" s="53"/>
      <c r="I64" s="25"/>
      <c r="J64" s="52"/>
      <c r="K64" s="25"/>
      <c r="L64" s="25"/>
      <c r="M64" s="25"/>
      <c r="N64" s="25"/>
      <c r="O64" s="25"/>
      <c r="P64" s="53"/>
      <c r="Q64" s="25"/>
      <c r="R64" s="23"/>
    </row>
    <row r="65" spans="2:21" ht="13.5">
      <c r="B65" s="22"/>
      <c r="C65" s="25"/>
      <c r="D65" s="52"/>
      <c r="E65" s="25"/>
      <c r="F65" s="25"/>
      <c r="G65" s="25"/>
      <c r="H65" s="53"/>
      <c r="I65" s="25"/>
      <c r="J65" s="52"/>
      <c r="K65" s="25"/>
      <c r="L65" s="25"/>
      <c r="M65" s="25"/>
      <c r="N65" s="25"/>
      <c r="O65" s="25"/>
      <c r="P65" s="53"/>
      <c r="Q65" s="25"/>
      <c r="R65" s="23"/>
    </row>
    <row r="66" spans="2:21" ht="13.5">
      <c r="B66" s="22"/>
      <c r="C66" s="25"/>
      <c r="D66" s="52"/>
      <c r="E66" s="25"/>
      <c r="F66" s="25"/>
      <c r="G66" s="25"/>
      <c r="H66" s="53"/>
      <c r="I66" s="25"/>
      <c r="J66" s="52"/>
      <c r="K66" s="25"/>
      <c r="L66" s="25"/>
      <c r="M66" s="25"/>
      <c r="N66" s="25"/>
      <c r="O66" s="25"/>
      <c r="P66" s="53"/>
      <c r="Q66" s="25"/>
      <c r="R66" s="23"/>
    </row>
    <row r="67" spans="2:21" ht="13.5">
      <c r="B67" s="22"/>
      <c r="C67" s="25"/>
      <c r="D67" s="52"/>
      <c r="E67" s="25"/>
      <c r="F67" s="25"/>
      <c r="G67" s="25"/>
      <c r="H67" s="53"/>
      <c r="I67" s="25"/>
      <c r="J67" s="52"/>
      <c r="K67" s="25"/>
      <c r="L67" s="25"/>
      <c r="M67" s="25"/>
      <c r="N67" s="25"/>
      <c r="O67" s="25"/>
      <c r="P67" s="53"/>
      <c r="Q67" s="25"/>
      <c r="R67" s="23"/>
    </row>
    <row r="68" spans="2:21" ht="13.5">
      <c r="B68" s="22"/>
      <c r="C68" s="25"/>
      <c r="D68" s="52"/>
      <c r="E68" s="25"/>
      <c r="F68" s="25"/>
      <c r="G68" s="25"/>
      <c r="H68" s="53"/>
      <c r="I68" s="25"/>
      <c r="J68" s="52"/>
      <c r="K68" s="25"/>
      <c r="L68" s="25"/>
      <c r="M68" s="25"/>
      <c r="N68" s="25"/>
      <c r="O68" s="25"/>
      <c r="P68" s="53"/>
      <c r="Q68" s="25"/>
      <c r="R68" s="23"/>
    </row>
    <row r="69" spans="2:21" ht="13.5">
      <c r="B69" s="22"/>
      <c r="C69" s="25"/>
      <c r="D69" s="52"/>
      <c r="E69" s="25"/>
      <c r="F69" s="25"/>
      <c r="G69" s="25"/>
      <c r="H69" s="53"/>
      <c r="I69" s="25"/>
      <c r="J69" s="52"/>
      <c r="K69" s="25"/>
      <c r="L69" s="25"/>
      <c r="M69" s="25"/>
      <c r="N69" s="25"/>
      <c r="O69" s="25"/>
      <c r="P69" s="53"/>
      <c r="Q69" s="25"/>
      <c r="R69" s="23"/>
    </row>
    <row r="70" spans="2:21" s="1" customFormat="1">
      <c r="B70" s="34"/>
      <c r="C70" s="35"/>
      <c r="D70" s="54" t="s">
        <v>54</v>
      </c>
      <c r="E70" s="55"/>
      <c r="F70" s="55"/>
      <c r="G70" s="56" t="s">
        <v>55</v>
      </c>
      <c r="H70" s="57"/>
      <c r="I70" s="35"/>
      <c r="J70" s="54" t="s">
        <v>54</v>
      </c>
      <c r="K70" s="55"/>
      <c r="L70" s="55"/>
      <c r="M70" s="55"/>
      <c r="N70" s="56" t="s">
        <v>55</v>
      </c>
      <c r="O70" s="55"/>
      <c r="P70" s="57"/>
      <c r="Q70" s="35"/>
      <c r="R70" s="36"/>
    </row>
    <row r="71" spans="2:21" s="1" customFormat="1" ht="14.45" customHeight="1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60"/>
    </row>
    <row r="75" spans="2:21" s="1" customFormat="1" ht="6.95" customHeight="1">
      <c r="B75" s="121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3"/>
    </row>
    <row r="76" spans="2:21" s="1" customFormat="1" ht="36.950000000000003" customHeight="1">
      <c r="B76" s="34"/>
      <c r="C76" s="181" t="s">
        <v>105</v>
      </c>
      <c r="D76" s="182"/>
      <c r="E76" s="182"/>
      <c r="F76" s="182"/>
      <c r="G76" s="182"/>
      <c r="H76" s="182"/>
      <c r="I76" s="182"/>
      <c r="J76" s="182"/>
      <c r="K76" s="182"/>
      <c r="L76" s="182"/>
      <c r="M76" s="182"/>
      <c r="N76" s="182"/>
      <c r="O76" s="182"/>
      <c r="P76" s="182"/>
      <c r="Q76" s="182"/>
      <c r="R76" s="36"/>
      <c r="T76" s="124"/>
      <c r="U76" s="124"/>
    </row>
    <row r="77" spans="2:21" s="1" customFormat="1" ht="6.95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6"/>
      <c r="T77" s="124"/>
      <c r="U77" s="124"/>
    </row>
    <row r="78" spans="2:21" s="1" customFormat="1" ht="30" customHeight="1">
      <c r="B78" s="34"/>
      <c r="C78" s="29" t="s">
        <v>17</v>
      </c>
      <c r="D78" s="35"/>
      <c r="E78" s="35"/>
      <c r="F78" s="226" t="str">
        <f>F6</f>
        <v>Oprava tribúny Prašice</v>
      </c>
      <c r="G78" s="227"/>
      <c r="H78" s="227"/>
      <c r="I78" s="227"/>
      <c r="J78" s="227"/>
      <c r="K78" s="227"/>
      <c r="L78" s="227"/>
      <c r="M78" s="227"/>
      <c r="N78" s="227"/>
      <c r="O78" s="227"/>
      <c r="P78" s="227"/>
      <c r="Q78" s="35"/>
      <c r="R78" s="36"/>
      <c r="T78" s="124"/>
      <c r="U78" s="124"/>
    </row>
    <row r="79" spans="2:21" s="1" customFormat="1" ht="36.950000000000003" customHeight="1">
      <c r="B79" s="34"/>
      <c r="C79" s="68" t="s">
        <v>102</v>
      </c>
      <c r="D79" s="35"/>
      <c r="E79" s="35"/>
      <c r="F79" s="201" t="str">
        <f>F7</f>
        <v>1 - SO 01- Oprava strechy- výmena plechu</v>
      </c>
      <c r="G79" s="228"/>
      <c r="H79" s="228"/>
      <c r="I79" s="228"/>
      <c r="J79" s="228"/>
      <c r="K79" s="228"/>
      <c r="L79" s="228"/>
      <c r="M79" s="228"/>
      <c r="N79" s="228"/>
      <c r="O79" s="228"/>
      <c r="P79" s="228"/>
      <c r="Q79" s="35"/>
      <c r="R79" s="36"/>
      <c r="T79" s="124"/>
      <c r="U79" s="124"/>
    </row>
    <row r="80" spans="2:21" s="1" customFormat="1" ht="6.95" customHeight="1">
      <c r="B80" s="34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6"/>
      <c r="T80" s="124"/>
      <c r="U80" s="124"/>
    </row>
    <row r="81" spans="2:65" s="1" customFormat="1" ht="18" customHeight="1">
      <c r="B81" s="34"/>
      <c r="C81" s="29" t="s">
        <v>22</v>
      </c>
      <c r="D81" s="35"/>
      <c r="E81" s="35"/>
      <c r="F81" s="27" t="str">
        <f>F9</f>
        <v>Prašice</v>
      </c>
      <c r="G81" s="35"/>
      <c r="H81" s="35"/>
      <c r="I81" s="35"/>
      <c r="J81" s="35"/>
      <c r="K81" s="29" t="s">
        <v>24</v>
      </c>
      <c r="L81" s="35"/>
      <c r="M81" s="230" t="str">
        <f>IF(O9="","",O9)</f>
        <v>11. 6. 2019</v>
      </c>
      <c r="N81" s="230"/>
      <c r="O81" s="230"/>
      <c r="P81" s="230"/>
      <c r="Q81" s="35"/>
      <c r="R81" s="36"/>
      <c r="T81" s="124"/>
      <c r="U81" s="124"/>
    </row>
    <row r="82" spans="2:65" s="1" customFormat="1" ht="6.95" customHeight="1"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6"/>
      <c r="T82" s="124"/>
      <c r="U82" s="124"/>
    </row>
    <row r="83" spans="2:65" s="1" customFormat="1">
      <c r="B83" s="34"/>
      <c r="C83" s="29" t="s">
        <v>26</v>
      </c>
      <c r="D83" s="35"/>
      <c r="E83" s="35"/>
      <c r="F83" s="27" t="str">
        <f>E12</f>
        <v>Obec Prašice</v>
      </c>
      <c r="G83" s="35"/>
      <c r="H83" s="35"/>
      <c r="I83" s="35"/>
      <c r="J83" s="35"/>
      <c r="K83" s="29" t="s">
        <v>32</v>
      </c>
      <c r="L83" s="35"/>
      <c r="M83" s="185" t="str">
        <f>E18</f>
        <v>Regína Štefkovičová</v>
      </c>
      <c r="N83" s="185"/>
      <c r="O83" s="185"/>
      <c r="P83" s="185"/>
      <c r="Q83" s="185"/>
      <c r="R83" s="36"/>
      <c r="T83" s="124"/>
      <c r="U83" s="124"/>
    </row>
    <row r="84" spans="2:65" s="1" customFormat="1" ht="14.45" customHeight="1">
      <c r="B84" s="34"/>
      <c r="C84" s="29" t="s">
        <v>30</v>
      </c>
      <c r="D84" s="35"/>
      <c r="E84" s="35"/>
      <c r="F84" s="27" t="str">
        <f>IF(E15="","",E15)</f>
        <v>Vyplň údaj</v>
      </c>
      <c r="G84" s="35"/>
      <c r="H84" s="35"/>
      <c r="I84" s="35"/>
      <c r="J84" s="35"/>
      <c r="K84" s="29" t="s">
        <v>36</v>
      </c>
      <c r="L84" s="35"/>
      <c r="M84" s="185" t="str">
        <f>E21</f>
        <v xml:space="preserve"> </v>
      </c>
      <c r="N84" s="185"/>
      <c r="O84" s="185"/>
      <c r="P84" s="185"/>
      <c r="Q84" s="185"/>
      <c r="R84" s="36"/>
      <c r="T84" s="124"/>
      <c r="U84" s="124"/>
    </row>
    <row r="85" spans="2:65" s="1" customFormat="1" ht="10.35" customHeight="1">
      <c r="B85" s="34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6"/>
      <c r="T85" s="124"/>
      <c r="U85" s="124"/>
    </row>
    <row r="86" spans="2:65" s="1" customFormat="1" ht="29.25" customHeight="1">
      <c r="B86" s="34"/>
      <c r="C86" s="237" t="s">
        <v>106</v>
      </c>
      <c r="D86" s="238"/>
      <c r="E86" s="238"/>
      <c r="F86" s="238"/>
      <c r="G86" s="238"/>
      <c r="H86" s="113"/>
      <c r="I86" s="113"/>
      <c r="J86" s="113"/>
      <c r="K86" s="113"/>
      <c r="L86" s="113"/>
      <c r="M86" s="113"/>
      <c r="N86" s="237" t="s">
        <v>107</v>
      </c>
      <c r="O86" s="238"/>
      <c r="P86" s="238"/>
      <c r="Q86" s="238"/>
      <c r="R86" s="36"/>
      <c r="T86" s="124"/>
      <c r="U86" s="124"/>
    </row>
    <row r="87" spans="2:65" s="1" customFormat="1" ht="10.35" customHeight="1">
      <c r="B87" s="34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6"/>
      <c r="T87" s="124"/>
      <c r="U87" s="124"/>
    </row>
    <row r="88" spans="2:65" s="1" customFormat="1" ht="29.25" customHeight="1">
      <c r="B88" s="34"/>
      <c r="C88" s="125" t="s">
        <v>108</v>
      </c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222">
        <f>N119</f>
        <v>0</v>
      </c>
      <c r="O88" s="239"/>
      <c r="P88" s="239"/>
      <c r="Q88" s="239"/>
      <c r="R88" s="36"/>
      <c r="T88" s="124"/>
      <c r="U88" s="124"/>
      <c r="AU88" s="18" t="s">
        <v>109</v>
      </c>
    </row>
    <row r="89" spans="2:65" s="6" customFormat="1" ht="24.95" customHeight="1">
      <c r="B89" s="126"/>
      <c r="C89" s="127"/>
      <c r="D89" s="128" t="s">
        <v>110</v>
      </c>
      <c r="E89" s="127"/>
      <c r="F89" s="127"/>
      <c r="G89" s="127"/>
      <c r="H89" s="127"/>
      <c r="I89" s="127"/>
      <c r="J89" s="127"/>
      <c r="K89" s="127"/>
      <c r="L89" s="127"/>
      <c r="M89" s="127"/>
      <c r="N89" s="240">
        <f>N120</f>
        <v>0</v>
      </c>
      <c r="O89" s="241"/>
      <c r="P89" s="241"/>
      <c r="Q89" s="241"/>
      <c r="R89" s="129"/>
      <c r="T89" s="130"/>
      <c r="U89" s="130"/>
    </row>
    <row r="90" spans="2:65" s="7" customFormat="1" ht="19.899999999999999" customHeight="1">
      <c r="B90" s="131"/>
      <c r="C90" s="132"/>
      <c r="D90" s="101" t="s">
        <v>111</v>
      </c>
      <c r="E90" s="132"/>
      <c r="F90" s="132"/>
      <c r="G90" s="132"/>
      <c r="H90" s="132"/>
      <c r="I90" s="132"/>
      <c r="J90" s="132"/>
      <c r="K90" s="132"/>
      <c r="L90" s="132"/>
      <c r="M90" s="132"/>
      <c r="N90" s="218">
        <f>N121</f>
        <v>0</v>
      </c>
      <c r="O90" s="242"/>
      <c r="P90" s="242"/>
      <c r="Q90" s="242"/>
      <c r="R90" s="133"/>
      <c r="T90" s="134"/>
      <c r="U90" s="134"/>
    </row>
    <row r="91" spans="2:65" s="7" customFormat="1" ht="19.899999999999999" customHeight="1">
      <c r="B91" s="131"/>
      <c r="C91" s="132"/>
      <c r="D91" s="101" t="s">
        <v>112</v>
      </c>
      <c r="E91" s="132"/>
      <c r="F91" s="132"/>
      <c r="G91" s="132"/>
      <c r="H91" s="132"/>
      <c r="I91" s="132"/>
      <c r="J91" s="132"/>
      <c r="K91" s="132"/>
      <c r="L91" s="132"/>
      <c r="M91" s="132"/>
      <c r="N91" s="218">
        <f>N133</f>
        <v>0</v>
      </c>
      <c r="O91" s="242"/>
      <c r="P91" s="242"/>
      <c r="Q91" s="242"/>
      <c r="R91" s="133"/>
      <c r="T91" s="134"/>
      <c r="U91" s="134"/>
    </row>
    <row r="92" spans="2:65" s="6" customFormat="1" ht="21.75" customHeight="1">
      <c r="B92" s="126"/>
      <c r="C92" s="127"/>
      <c r="D92" s="128" t="s">
        <v>113</v>
      </c>
      <c r="E92" s="127"/>
      <c r="F92" s="127"/>
      <c r="G92" s="127"/>
      <c r="H92" s="127"/>
      <c r="I92" s="127"/>
      <c r="J92" s="127"/>
      <c r="K92" s="127"/>
      <c r="L92" s="127"/>
      <c r="M92" s="127"/>
      <c r="N92" s="243">
        <f>N138</f>
        <v>0</v>
      </c>
      <c r="O92" s="241"/>
      <c r="P92" s="241"/>
      <c r="Q92" s="241"/>
      <c r="R92" s="129"/>
      <c r="T92" s="130"/>
      <c r="U92" s="130"/>
    </row>
    <row r="93" spans="2:65" s="1" customFormat="1" ht="21.75" customHeight="1"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6"/>
      <c r="T93" s="124"/>
      <c r="U93" s="124"/>
    </row>
    <row r="94" spans="2:65" s="1" customFormat="1" ht="29.25" customHeight="1">
      <c r="B94" s="34"/>
      <c r="C94" s="125" t="s">
        <v>114</v>
      </c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239">
        <f>ROUND(N95+N96+N97+N98+N99+N100,2)</f>
        <v>0</v>
      </c>
      <c r="O94" s="244"/>
      <c r="P94" s="244"/>
      <c r="Q94" s="244"/>
      <c r="R94" s="36"/>
      <c r="T94" s="135"/>
      <c r="U94" s="136" t="s">
        <v>42</v>
      </c>
    </row>
    <row r="95" spans="2:65" s="1" customFormat="1" ht="18" customHeight="1">
      <c r="B95" s="34"/>
      <c r="C95" s="35"/>
      <c r="D95" s="219" t="s">
        <v>115</v>
      </c>
      <c r="E95" s="220"/>
      <c r="F95" s="220"/>
      <c r="G95" s="220"/>
      <c r="H95" s="220"/>
      <c r="I95" s="35"/>
      <c r="J95" s="35"/>
      <c r="K95" s="35"/>
      <c r="L95" s="35"/>
      <c r="M95" s="35"/>
      <c r="N95" s="217">
        <f>ROUND(N88*T95,2)</f>
        <v>0</v>
      </c>
      <c r="O95" s="218"/>
      <c r="P95" s="218"/>
      <c r="Q95" s="218"/>
      <c r="R95" s="36"/>
      <c r="S95" s="137"/>
      <c r="T95" s="138"/>
      <c r="U95" s="139" t="s">
        <v>45</v>
      </c>
      <c r="V95" s="137"/>
      <c r="W95" s="137"/>
      <c r="X95" s="137"/>
      <c r="Y95" s="137"/>
      <c r="Z95" s="137"/>
      <c r="AA95" s="137"/>
      <c r="AB95" s="137"/>
      <c r="AC95" s="137"/>
      <c r="AD95" s="137"/>
      <c r="AE95" s="137"/>
      <c r="AF95" s="137"/>
      <c r="AG95" s="137"/>
      <c r="AH95" s="137"/>
      <c r="AI95" s="137"/>
      <c r="AJ95" s="137"/>
      <c r="AK95" s="137"/>
      <c r="AL95" s="137"/>
      <c r="AM95" s="137"/>
      <c r="AN95" s="137"/>
      <c r="AO95" s="137"/>
      <c r="AP95" s="137"/>
      <c r="AQ95" s="137"/>
      <c r="AR95" s="137"/>
      <c r="AS95" s="137"/>
      <c r="AT95" s="137"/>
      <c r="AU95" s="137"/>
      <c r="AV95" s="137"/>
      <c r="AW95" s="137"/>
      <c r="AX95" s="137"/>
      <c r="AY95" s="140" t="s">
        <v>116</v>
      </c>
      <c r="AZ95" s="137"/>
      <c r="BA95" s="137"/>
      <c r="BB95" s="137"/>
      <c r="BC95" s="137"/>
      <c r="BD95" s="137"/>
      <c r="BE95" s="141">
        <f t="shared" ref="BE95:BE100" si="0">IF(U95="základná",N95,0)</f>
        <v>0</v>
      </c>
      <c r="BF95" s="141">
        <f t="shared" ref="BF95:BF100" si="1">IF(U95="znížená",N95,0)</f>
        <v>0</v>
      </c>
      <c r="BG95" s="141">
        <f t="shared" ref="BG95:BG100" si="2">IF(U95="zákl. prenesená",N95,0)</f>
        <v>0</v>
      </c>
      <c r="BH95" s="141">
        <f t="shared" ref="BH95:BH100" si="3">IF(U95="zníž. prenesená",N95,0)</f>
        <v>0</v>
      </c>
      <c r="BI95" s="141">
        <f t="shared" ref="BI95:BI100" si="4">IF(U95="nulová",N95,0)</f>
        <v>0</v>
      </c>
      <c r="BJ95" s="140" t="s">
        <v>117</v>
      </c>
      <c r="BK95" s="137"/>
      <c r="BL95" s="137"/>
      <c r="BM95" s="137"/>
    </row>
    <row r="96" spans="2:65" s="1" customFormat="1" ht="18" customHeight="1">
      <c r="B96" s="34"/>
      <c r="C96" s="35"/>
      <c r="D96" s="219" t="s">
        <v>118</v>
      </c>
      <c r="E96" s="220"/>
      <c r="F96" s="220"/>
      <c r="G96" s="220"/>
      <c r="H96" s="220"/>
      <c r="I96" s="35"/>
      <c r="J96" s="35"/>
      <c r="K96" s="35"/>
      <c r="L96" s="35"/>
      <c r="M96" s="35"/>
      <c r="N96" s="217">
        <f>ROUND(N88*T96,2)</f>
        <v>0</v>
      </c>
      <c r="O96" s="218"/>
      <c r="P96" s="218"/>
      <c r="Q96" s="218"/>
      <c r="R96" s="36"/>
      <c r="S96" s="137"/>
      <c r="T96" s="138"/>
      <c r="U96" s="139" t="s">
        <v>45</v>
      </c>
      <c r="V96" s="137"/>
      <c r="W96" s="137"/>
      <c r="X96" s="137"/>
      <c r="Y96" s="137"/>
      <c r="Z96" s="137"/>
      <c r="AA96" s="137"/>
      <c r="AB96" s="137"/>
      <c r="AC96" s="137"/>
      <c r="AD96" s="137"/>
      <c r="AE96" s="137"/>
      <c r="AF96" s="137"/>
      <c r="AG96" s="137"/>
      <c r="AH96" s="137"/>
      <c r="AI96" s="137"/>
      <c r="AJ96" s="137"/>
      <c r="AK96" s="137"/>
      <c r="AL96" s="137"/>
      <c r="AM96" s="137"/>
      <c r="AN96" s="137"/>
      <c r="AO96" s="137"/>
      <c r="AP96" s="137"/>
      <c r="AQ96" s="137"/>
      <c r="AR96" s="137"/>
      <c r="AS96" s="137"/>
      <c r="AT96" s="137"/>
      <c r="AU96" s="137"/>
      <c r="AV96" s="137"/>
      <c r="AW96" s="137"/>
      <c r="AX96" s="137"/>
      <c r="AY96" s="140" t="s">
        <v>116</v>
      </c>
      <c r="AZ96" s="137"/>
      <c r="BA96" s="137"/>
      <c r="BB96" s="137"/>
      <c r="BC96" s="137"/>
      <c r="BD96" s="137"/>
      <c r="BE96" s="141">
        <f t="shared" si="0"/>
        <v>0</v>
      </c>
      <c r="BF96" s="141">
        <f t="shared" si="1"/>
        <v>0</v>
      </c>
      <c r="BG96" s="141">
        <f t="shared" si="2"/>
        <v>0</v>
      </c>
      <c r="BH96" s="141">
        <f t="shared" si="3"/>
        <v>0</v>
      </c>
      <c r="BI96" s="141">
        <f t="shared" si="4"/>
        <v>0</v>
      </c>
      <c r="BJ96" s="140" t="s">
        <v>117</v>
      </c>
      <c r="BK96" s="137"/>
      <c r="BL96" s="137"/>
      <c r="BM96" s="137"/>
    </row>
    <row r="97" spans="2:65" s="1" customFormat="1" ht="18" customHeight="1">
      <c r="B97" s="34"/>
      <c r="C97" s="35"/>
      <c r="D97" s="219" t="s">
        <v>119</v>
      </c>
      <c r="E97" s="220"/>
      <c r="F97" s="220"/>
      <c r="G97" s="220"/>
      <c r="H97" s="220"/>
      <c r="I97" s="35"/>
      <c r="J97" s="35"/>
      <c r="K97" s="35"/>
      <c r="L97" s="35"/>
      <c r="M97" s="35"/>
      <c r="N97" s="217">
        <f>ROUND(N88*T97,2)</f>
        <v>0</v>
      </c>
      <c r="O97" s="218"/>
      <c r="P97" s="218"/>
      <c r="Q97" s="218"/>
      <c r="R97" s="36"/>
      <c r="S97" s="137"/>
      <c r="T97" s="138"/>
      <c r="U97" s="139" t="s">
        <v>45</v>
      </c>
      <c r="V97" s="137"/>
      <c r="W97" s="137"/>
      <c r="X97" s="137"/>
      <c r="Y97" s="137"/>
      <c r="Z97" s="137"/>
      <c r="AA97" s="137"/>
      <c r="AB97" s="137"/>
      <c r="AC97" s="137"/>
      <c r="AD97" s="137"/>
      <c r="AE97" s="137"/>
      <c r="AF97" s="137"/>
      <c r="AG97" s="137"/>
      <c r="AH97" s="137"/>
      <c r="AI97" s="137"/>
      <c r="AJ97" s="137"/>
      <c r="AK97" s="137"/>
      <c r="AL97" s="137"/>
      <c r="AM97" s="137"/>
      <c r="AN97" s="137"/>
      <c r="AO97" s="137"/>
      <c r="AP97" s="137"/>
      <c r="AQ97" s="137"/>
      <c r="AR97" s="137"/>
      <c r="AS97" s="137"/>
      <c r="AT97" s="137"/>
      <c r="AU97" s="137"/>
      <c r="AV97" s="137"/>
      <c r="AW97" s="137"/>
      <c r="AX97" s="137"/>
      <c r="AY97" s="140" t="s">
        <v>116</v>
      </c>
      <c r="AZ97" s="137"/>
      <c r="BA97" s="137"/>
      <c r="BB97" s="137"/>
      <c r="BC97" s="137"/>
      <c r="BD97" s="137"/>
      <c r="BE97" s="141">
        <f t="shared" si="0"/>
        <v>0</v>
      </c>
      <c r="BF97" s="141">
        <f t="shared" si="1"/>
        <v>0</v>
      </c>
      <c r="BG97" s="141">
        <f t="shared" si="2"/>
        <v>0</v>
      </c>
      <c r="BH97" s="141">
        <f t="shared" si="3"/>
        <v>0</v>
      </c>
      <c r="BI97" s="141">
        <f t="shared" si="4"/>
        <v>0</v>
      </c>
      <c r="BJ97" s="140" t="s">
        <v>117</v>
      </c>
      <c r="BK97" s="137"/>
      <c r="BL97" s="137"/>
      <c r="BM97" s="137"/>
    </row>
    <row r="98" spans="2:65" s="1" customFormat="1" ht="18" customHeight="1">
      <c r="B98" s="34"/>
      <c r="C98" s="35"/>
      <c r="D98" s="219" t="s">
        <v>120</v>
      </c>
      <c r="E98" s="220"/>
      <c r="F98" s="220"/>
      <c r="G98" s="220"/>
      <c r="H98" s="220"/>
      <c r="I98" s="35"/>
      <c r="J98" s="35"/>
      <c r="K98" s="35"/>
      <c r="L98" s="35"/>
      <c r="M98" s="35"/>
      <c r="N98" s="217">
        <f>ROUND(N88*T98,2)</f>
        <v>0</v>
      </c>
      <c r="O98" s="218"/>
      <c r="P98" s="218"/>
      <c r="Q98" s="218"/>
      <c r="R98" s="36"/>
      <c r="S98" s="137"/>
      <c r="T98" s="138"/>
      <c r="U98" s="139" t="s">
        <v>45</v>
      </c>
      <c r="V98" s="137"/>
      <c r="W98" s="137"/>
      <c r="X98" s="137"/>
      <c r="Y98" s="137"/>
      <c r="Z98" s="137"/>
      <c r="AA98" s="137"/>
      <c r="AB98" s="137"/>
      <c r="AC98" s="137"/>
      <c r="AD98" s="137"/>
      <c r="AE98" s="137"/>
      <c r="AF98" s="137"/>
      <c r="AG98" s="137"/>
      <c r="AH98" s="137"/>
      <c r="AI98" s="137"/>
      <c r="AJ98" s="137"/>
      <c r="AK98" s="137"/>
      <c r="AL98" s="137"/>
      <c r="AM98" s="137"/>
      <c r="AN98" s="137"/>
      <c r="AO98" s="137"/>
      <c r="AP98" s="137"/>
      <c r="AQ98" s="137"/>
      <c r="AR98" s="137"/>
      <c r="AS98" s="137"/>
      <c r="AT98" s="137"/>
      <c r="AU98" s="137"/>
      <c r="AV98" s="137"/>
      <c r="AW98" s="137"/>
      <c r="AX98" s="137"/>
      <c r="AY98" s="140" t="s">
        <v>116</v>
      </c>
      <c r="AZ98" s="137"/>
      <c r="BA98" s="137"/>
      <c r="BB98" s="137"/>
      <c r="BC98" s="137"/>
      <c r="BD98" s="137"/>
      <c r="BE98" s="141">
        <f t="shared" si="0"/>
        <v>0</v>
      </c>
      <c r="BF98" s="141">
        <f t="shared" si="1"/>
        <v>0</v>
      </c>
      <c r="BG98" s="141">
        <f t="shared" si="2"/>
        <v>0</v>
      </c>
      <c r="BH98" s="141">
        <f t="shared" si="3"/>
        <v>0</v>
      </c>
      <c r="BI98" s="141">
        <f t="shared" si="4"/>
        <v>0</v>
      </c>
      <c r="BJ98" s="140" t="s">
        <v>117</v>
      </c>
      <c r="BK98" s="137"/>
      <c r="BL98" s="137"/>
      <c r="BM98" s="137"/>
    </row>
    <row r="99" spans="2:65" s="1" customFormat="1" ht="18" customHeight="1">
      <c r="B99" s="34"/>
      <c r="C99" s="35"/>
      <c r="D99" s="219" t="s">
        <v>121</v>
      </c>
      <c r="E99" s="220"/>
      <c r="F99" s="220"/>
      <c r="G99" s="220"/>
      <c r="H99" s="220"/>
      <c r="I99" s="35"/>
      <c r="J99" s="35"/>
      <c r="K99" s="35"/>
      <c r="L99" s="35"/>
      <c r="M99" s="35"/>
      <c r="N99" s="217">
        <f>ROUND(N88*T99,2)</f>
        <v>0</v>
      </c>
      <c r="O99" s="218"/>
      <c r="P99" s="218"/>
      <c r="Q99" s="218"/>
      <c r="R99" s="36"/>
      <c r="S99" s="137"/>
      <c r="T99" s="138"/>
      <c r="U99" s="139" t="s">
        <v>45</v>
      </c>
      <c r="V99" s="137"/>
      <c r="W99" s="137"/>
      <c r="X99" s="137"/>
      <c r="Y99" s="137"/>
      <c r="Z99" s="137"/>
      <c r="AA99" s="137"/>
      <c r="AB99" s="137"/>
      <c r="AC99" s="137"/>
      <c r="AD99" s="137"/>
      <c r="AE99" s="137"/>
      <c r="AF99" s="137"/>
      <c r="AG99" s="137"/>
      <c r="AH99" s="137"/>
      <c r="AI99" s="137"/>
      <c r="AJ99" s="137"/>
      <c r="AK99" s="137"/>
      <c r="AL99" s="137"/>
      <c r="AM99" s="137"/>
      <c r="AN99" s="137"/>
      <c r="AO99" s="137"/>
      <c r="AP99" s="137"/>
      <c r="AQ99" s="137"/>
      <c r="AR99" s="137"/>
      <c r="AS99" s="137"/>
      <c r="AT99" s="137"/>
      <c r="AU99" s="137"/>
      <c r="AV99" s="137"/>
      <c r="AW99" s="137"/>
      <c r="AX99" s="137"/>
      <c r="AY99" s="140" t="s">
        <v>116</v>
      </c>
      <c r="AZ99" s="137"/>
      <c r="BA99" s="137"/>
      <c r="BB99" s="137"/>
      <c r="BC99" s="137"/>
      <c r="BD99" s="137"/>
      <c r="BE99" s="141">
        <f t="shared" si="0"/>
        <v>0</v>
      </c>
      <c r="BF99" s="141">
        <f t="shared" si="1"/>
        <v>0</v>
      </c>
      <c r="BG99" s="141">
        <f t="shared" si="2"/>
        <v>0</v>
      </c>
      <c r="BH99" s="141">
        <f t="shared" si="3"/>
        <v>0</v>
      </c>
      <c r="BI99" s="141">
        <f t="shared" si="4"/>
        <v>0</v>
      </c>
      <c r="BJ99" s="140" t="s">
        <v>117</v>
      </c>
      <c r="BK99" s="137"/>
      <c r="BL99" s="137"/>
      <c r="BM99" s="137"/>
    </row>
    <row r="100" spans="2:65" s="1" customFormat="1" ht="18" customHeight="1">
      <c r="B100" s="34"/>
      <c r="C100" s="35"/>
      <c r="D100" s="101" t="s">
        <v>122</v>
      </c>
      <c r="E100" s="35"/>
      <c r="F100" s="35"/>
      <c r="G100" s="35"/>
      <c r="H100" s="35"/>
      <c r="I100" s="35"/>
      <c r="J100" s="35"/>
      <c r="K100" s="35"/>
      <c r="L100" s="35"/>
      <c r="M100" s="35"/>
      <c r="N100" s="217">
        <f>ROUND(N88*T100,2)</f>
        <v>0</v>
      </c>
      <c r="O100" s="218"/>
      <c r="P100" s="218"/>
      <c r="Q100" s="218"/>
      <c r="R100" s="36"/>
      <c r="S100" s="137"/>
      <c r="T100" s="142"/>
      <c r="U100" s="143" t="s">
        <v>45</v>
      </c>
      <c r="V100" s="137"/>
      <c r="W100" s="137"/>
      <c r="X100" s="137"/>
      <c r="Y100" s="137"/>
      <c r="Z100" s="137"/>
      <c r="AA100" s="137"/>
      <c r="AB100" s="137"/>
      <c r="AC100" s="137"/>
      <c r="AD100" s="137"/>
      <c r="AE100" s="137"/>
      <c r="AF100" s="137"/>
      <c r="AG100" s="137"/>
      <c r="AH100" s="137"/>
      <c r="AI100" s="137"/>
      <c r="AJ100" s="137"/>
      <c r="AK100" s="137"/>
      <c r="AL100" s="137"/>
      <c r="AM100" s="137"/>
      <c r="AN100" s="137"/>
      <c r="AO100" s="137"/>
      <c r="AP100" s="137"/>
      <c r="AQ100" s="137"/>
      <c r="AR100" s="137"/>
      <c r="AS100" s="137"/>
      <c r="AT100" s="137"/>
      <c r="AU100" s="137"/>
      <c r="AV100" s="137"/>
      <c r="AW100" s="137"/>
      <c r="AX100" s="137"/>
      <c r="AY100" s="140" t="s">
        <v>123</v>
      </c>
      <c r="AZ100" s="137"/>
      <c r="BA100" s="137"/>
      <c r="BB100" s="137"/>
      <c r="BC100" s="137"/>
      <c r="BD100" s="137"/>
      <c r="BE100" s="141">
        <f t="shared" si="0"/>
        <v>0</v>
      </c>
      <c r="BF100" s="141">
        <f t="shared" si="1"/>
        <v>0</v>
      </c>
      <c r="BG100" s="141">
        <f t="shared" si="2"/>
        <v>0</v>
      </c>
      <c r="BH100" s="141">
        <f t="shared" si="3"/>
        <v>0</v>
      </c>
      <c r="BI100" s="141">
        <f t="shared" si="4"/>
        <v>0</v>
      </c>
      <c r="BJ100" s="140" t="s">
        <v>117</v>
      </c>
      <c r="BK100" s="137"/>
      <c r="BL100" s="137"/>
      <c r="BM100" s="137"/>
    </row>
    <row r="101" spans="2:65" s="1" customFormat="1" ht="13.5">
      <c r="B101" s="34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6"/>
      <c r="T101" s="124"/>
      <c r="U101" s="124"/>
    </row>
    <row r="102" spans="2:65" s="1" customFormat="1" ht="29.25" customHeight="1">
      <c r="B102" s="34"/>
      <c r="C102" s="112" t="s">
        <v>95</v>
      </c>
      <c r="D102" s="113"/>
      <c r="E102" s="113"/>
      <c r="F102" s="113"/>
      <c r="G102" s="113"/>
      <c r="H102" s="113"/>
      <c r="I102" s="113"/>
      <c r="J102" s="113"/>
      <c r="K102" s="113"/>
      <c r="L102" s="223">
        <f>ROUND(SUM(N88+N94),2)</f>
        <v>0</v>
      </c>
      <c r="M102" s="223"/>
      <c r="N102" s="223"/>
      <c r="O102" s="223"/>
      <c r="P102" s="223"/>
      <c r="Q102" s="223"/>
      <c r="R102" s="36"/>
      <c r="T102" s="124"/>
      <c r="U102" s="124"/>
    </row>
    <row r="103" spans="2:65" s="1" customFormat="1" ht="6.95" customHeight="1">
      <c r="B103" s="58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60"/>
      <c r="T103" s="124"/>
      <c r="U103" s="124"/>
    </row>
    <row r="107" spans="2:65" s="1" customFormat="1" ht="6.95" customHeight="1">
      <c r="B107" s="61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3"/>
    </row>
    <row r="108" spans="2:65" s="1" customFormat="1" ht="36.950000000000003" customHeight="1">
      <c r="B108" s="34"/>
      <c r="C108" s="181" t="s">
        <v>124</v>
      </c>
      <c r="D108" s="228"/>
      <c r="E108" s="228"/>
      <c r="F108" s="228"/>
      <c r="G108" s="228"/>
      <c r="H108" s="228"/>
      <c r="I108" s="228"/>
      <c r="J108" s="228"/>
      <c r="K108" s="228"/>
      <c r="L108" s="228"/>
      <c r="M108" s="228"/>
      <c r="N108" s="228"/>
      <c r="O108" s="228"/>
      <c r="P108" s="228"/>
      <c r="Q108" s="228"/>
      <c r="R108" s="36"/>
    </row>
    <row r="109" spans="2:65" s="1" customFormat="1" ht="6.95" customHeight="1">
      <c r="B109" s="34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6"/>
    </row>
    <row r="110" spans="2:65" s="1" customFormat="1" ht="30" customHeight="1">
      <c r="B110" s="34"/>
      <c r="C110" s="29" t="s">
        <v>17</v>
      </c>
      <c r="D110" s="35"/>
      <c r="E110" s="35"/>
      <c r="F110" s="226" t="str">
        <f>F6</f>
        <v>Oprava tribúny Prašice</v>
      </c>
      <c r="G110" s="227"/>
      <c r="H110" s="227"/>
      <c r="I110" s="227"/>
      <c r="J110" s="227"/>
      <c r="K110" s="227"/>
      <c r="L110" s="227"/>
      <c r="M110" s="227"/>
      <c r="N110" s="227"/>
      <c r="O110" s="227"/>
      <c r="P110" s="227"/>
      <c r="Q110" s="35"/>
      <c r="R110" s="36"/>
    </row>
    <row r="111" spans="2:65" s="1" customFormat="1" ht="36.950000000000003" customHeight="1">
      <c r="B111" s="34"/>
      <c r="C111" s="68" t="s">
        <v>102</v>
      </c>
      <c r="D111" s="35"/>
      <c r="E111" s="35"/>
      <c r="F111" s="201" t="str">
        <f>F7</f>
        <v>1 - SO 01- Oprava strechy- výmena plechu</v>
      </c>
      <c r="G111" s="228"/>
      <c r="H111" s="228"/>
      <c r="I111" s="228"/>
      <c r="J111" s="228"/>
      <c r="K111" s="228"/>
      <c r="L111" s="228"/>
      <c r="M111" s="228"/>
      <c r="N111" s="228"/>
      <c r="O111" s="228"/>
      <c r="P111" s="228"/>
      <c r="Q111" s="35"/>
      <c r="R111" s="36"/>
    </row>
    <row r="112" spans="2:65" s="1" customFormat="1" ht="6.95" customHeight="1">
      <c r="B112" s="34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6"/>
    </row>
    <row r="113" spans="2:65" s="1" customFormat="1" ht="18" customHeight="1">
      <c r="B113" s="34"/>
      <c r="C113" s="29" t="s">
        <v>22</v>
      </c>
      <c r="D113" s="35"/>
      <c r="E113" s="35"/>
      <c r="F113" s="27" t="str">
        <f>F9</f>
        <v>Prašice</v>
      </c>
      <c r="G113" s="35"/>
      <c r="H113" s="35"/>
      <c r="I113" s="35"/>
      <c r="J113" s="35"/>
      <c r="K113" s="29" t="s">
        <v>24</v>
      </c>
      <c r="L113" s="35"/>
      <c r="M113" s="230" t="str">
        <f>IF(O9="","",O9)</f>
        <v>11. 6. 2019</v>
      </c>
      <c r="N113" s="230"/>
      <c r="O113" s="230"/>
      <c r="P113" s="230"/>
      <c r="Q113" s="35"/>
      <c r="R113" s="36"/>
    </row>
    <row r="114" spans="2:65" s="1" customFormat="1" ht="6.95" customHeight="1">
      <c r="B114" s="34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6"/>
    </row>
    <row r="115" spans="2:65" s="1" customFormat="1">
      <c r="B115" s="34"/>
      <c r="C115" s="29" t="s">
        <v>26</v>
      </c>
      <c r="D115" s="35"/>
      <c r="E115" s="35"/>
      <c r="F115" s="27" t="str">
        <f>E12</f>
        <v>Obec Prašice</v>
      </c>
      <c r="G115" s="35"/>
      <c r="H115" s="35"/>
      <c r="I115" s="35"/>
      <c r="J115" s="35"/>
      <c r="K115" s="29" t="s">
        <v>32</v>
      </c>
      <c r="L115" s="35"/>
      <c r="M115" s="185" t="str">
        <f>E18</f>
        <v>Regína Štefkovičová</v>
      </c>
      <c r="N115" s="185"/>
      <c r="O115" s="185"/>
      <c r="P115" s="185"/>
      <c r="Q115" s="185"/>
      <c r="R115" s="36"/>
    </row>
    <row r="116" spans="2:65" s="1" customFormat="1" ht="14.45" customHeight="1">
      <c r="B116" s="34"/>
      <c r="C116" s="29" t="s">
        <v>30</v>
      </c>
      <c r="D116" s="35"/>
      <c r="E116" s="35"/>
      <c r="F116" s="27" t="str">
        <f>IF(E15="","",E15)</f>
        <v>Vyplň údaj</v>
      </c>
      <c r="G116" s="35"/>
      <c r="H116" s="35"/>
      <c r="I116" s="35"/>
      <c r="J116" s="35"/>
      <c r="K116" s="29" t="s">
        <v>36</v>
      </c>
      <c r="L116" s="35"/>
      <c r="M116" s="185" t="str">
        <f>E21</f>
        <v xml:space="preserve"> </v>
      </c>
      <c r="N116" s="185"/>
      <c r="O116" s="185"/>
      <c r="P116" s="185"/>
      <c r="Q116" s="185"/>
      <c r="R116" s="36"/>
    </row>
    <row r="117" spans="2:65" s="1" customFormat="1" ht="10.35" customHeight="1">
      <c r="B117" s="34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6"/>
    </row>
    <row r="118" spans="2:65" s="8" customFormat="1" ht="29.25" customHeight="1">
      <c r="B118" s="144"/>
      <c r="C118" s="145" t="s">
        <v>125</v>
      </c>
      <c r="D118" s="146" t="s">
        <v>126</v>
      </c>
      <c r="E118" s="146" t="s">
        <v>60</v>
      </c>
      <c r="F118" s="245" t="s">
        <v>127</v>
      </c>
      <c r="G118" s="245"/>
      <c r="H118" s="245"/>
      <c r="I118" s="245"/>
      <c r="J118" s="146" t="s">
        <v>128</v>
      </c>
      <c r="K118" s="146" t="s">
        <v>129</v>
      </c>
      <c r="L118" s="245" t="s">
        <v>130</v>
      </c>
      <c r="M118" s="245"/>
      <c r="N118" s="245" t="s">
        <v>107</v>
      </c>
      <c r="O118" s="245"/>
      <c r="P118" s="245"/>
      <c r="Q118" s="246"/>
      <c r="R118" s="147"/>
      <c r="T118" s="79" t="s">
        <v>131</v>
      </c>
      <c r="U118" s="80" t="s">
        <v>42</v>
      </c>
      <c r="V118" s="80" t="s">
        <v>132</v>
      </c>
      <c r="W118" s="80" t="s">
        <v>133</v>
      </c>
      <c r="X118" s="80" t="s">
        <v>134</v>
      </c>
      <c r="Y118" s="80" t="s">
        <v>135</v>
      </c>
      <c r="Z118" s="80" t="s">
        <v>136</v>
      </c>
      <c r="AA118" s="81" t="s">
        <v>137</v>
      </c>
    </row>
    <row r="119" spans="2:65" s="1" customFormat="1" ht="29.25" customHeight="1">
      <c r="B119" s="34"/>
      <c r="C119" s="83" t="s">
        <v>104</v>
      </c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256">
        <f>BK119</f>
        <v>0</v>
      </c>
      <c r="O119" s="257"/>
      <c r="P119" s="257"/>
      <c r="Q119" s="257"/>
      <c r="R119" s="36"/>
      <c r="T119" s="82"/>
      <c r="U119" s="50"/>
      <c r="V119" s="50"/>
      <c r="W119" s="148">
        <f>W120+W138</f>
        <v>0</v>
      </c>
      <c r="X119" s="50"/>
      <c r="Y119" s="148">
        <f>Y120+Y138</f>
        <v>8.0595180000000006</v>
      </c>
      <c r="Z119" s="50"/>
      <c r="AA119" s="149">
        <f>AA120+AA138</f>
        <v>2.9267600000000003</v>
      </c>
      <c r="AT119" s="18" t="s">
        <v>77</v>
      </c>
      <c r="AU119" s="18" t="s">
        <v>109</v>
      </c>
      <c r="BK119" s="150">
        <f>BK120+BK138</f>
        <v>0</v>
      </c>
    </row>
    <row r="120" spans="2:65" s="9" customFormat="1" ht="37.35" customHeight="1">
      <c r="B120" s="151"/>
      <c r="C120" s="152"/>
      <c r="D120" s="153" t="s">
        <v>110</v>
      </c>
      <c r="E120" s="153"/>
      <c r="F120" s="153"/>
      <c r="G120" s="153"/>
      <c r="H120" s="153"/>
      <c r="I120" s="153"/>
      <c r="J120" s="153"/>
      <c r="K120" s="153"/>
      <c r="L120" s="153"/>
      <c r="M120" s="153"/>
      <c r="N120" s="243">
        <f>BK120</f>
        <v>0</v>
      </c>
      <c r="O120" s="258"/>
      <c r="P120" s="258"/>
      <c r="Q120" s="258"/>
      <c r="R120" s="154"/>
      <c r="T120" s="155"/>
      <c r="U120" s="152"/>
      <c r="V120" s="152"/>
      <c r="W120" s="156">
        <f>W121+W133</f>
        <v>0</v>
      </c>
      <c r="X120" s="152"/>
      <c r="Y120" s="156">
        <f>Y121+Y133</f>
        <v>8.0595180000000006</v>
      </c>
      <c r="Z120" s="152"/>
      <c r="AA120" s="157">
        <f>AA121+AA133</f>
        <v>2.9267600000000003</v>
      </c>
      <c r="AR120" s="158" t="s">
        <v>117</v>
      </c>
      <c r="AT120" s="159" t="s">
        <v>77</v>
      </c>
      <c r="AU120" s="159" t="s">
        <v>78</v>
      </c>
      <c r="AY120" s="158" t="s">
        <v>138</v>
      </c>
      <c r="BK120" s="160">
        <f>BK121+BK133</f>
        <v>0</v>
      </c>
    </row>
    <row r="121" spans="2:65" s="9" customFormat="1" ht="19.899999999999999" customHeight="1">
      <c r="B121" s="151"/>
      <c r="C121" s="152"/>
      <c r="D121" s="161" t="s">
        <v>111</v>
      </c>
      <c r="E121" s="161"/>
      <c r="F121" s="161"/>
      <c r="G121" s="161"/>
      <c r="H121" s="161"/>
      <c r="I121" s="161"/>
      <c r="J121" s="161"/>
      <c r="K121" s="161"/>
      <c r="L121" s="161"/>
      <c r="M121" s="161"/>
      <c r="N121" s="259">
        <f>BK121</f>
        <v>0</v>
      </c>
      <c r="O121" s="260"/>
      <c r="P121" s="260"/>
      <c r="Q121" s="260"/>
      <c r="R121" s="154"/>
      <c r="T121" s="155"/>
      <c r="U121" s="152"/>
      <c r="V121" s="152"/>
      <c r="W121" s="156">
        <f>SUM(W122:W132)</f>
        <v>0</v>
      </c>
      <c r="X121" s="152"/>
      <c r="Y121" s="156">
        <f>SUM(Y122:Y132)</f>
        <v>0.134766</v>
      </c>
      <c r="Z121" s="152"/>
      <c r="AA121" s="157">
        <f>SUM(AA122:AA132)</f>
        <v>0.30323000000000006</v>
      </c>
      <c r="AR121" s="158" t="s">
        <v>117</v>
      </c>
      <c r="AT121" s="159" t="s">
        <v>77</v>
      </c>
      <c r="AU121" s="159" t="s">
        <v>84</v>
      </c>
      <c r="AY121" s="158" t="s">
        <v>138</v>
      </c>
      <c r="BK121" s="160">
        <f>SUM(BK122:BK132)</f>
        <v>0</v>
      </c>
    </row>
    <row r="122" spans="2:65" s="1" customFormat="1" ht="38.25" customHeight="1">
      <c r="B122" s="34"/>
      <c r="C122" s="162" t="s">
        <v>84</v>
      </c>
      <c r="D122" s="162" t="s">
        <v>139</v>
      </c>
      <c r="E122" s="163" t="s">
        <v>140</v>
      </c>
      <c r="F122" s="247" t="s">
        <v>141</v>
      </c>
      <c r="G122" s="247"/>
      <c r="H122" s="247"/>
      <c r="I122" s="247"/>
      <c r="J122" s="164" t="s">
        <v>142</v>
      </c>
      <c r="K122" s="165">
        <v>40.299999999999997</v>
      </c>
      <c r="L122" s="248">
        <v>0</v>
      </c>
      <c r="M122" s="249"/>
      <c r="N122" s="250">
        <f t="shared" ref="N122:N132" si="5">ROUND(L122*K122,3)</f>
        <v>0</v>
      </c>
      <c r="O122" s="250"/>
      <c r="P122" s="250"/>
      <c r="Q122" s="250"/>
      <c r="R122" s="36"/>
      <c r="T122" s="167" t="s">
        <v>20</v>
      </c>
      <c r="U122" s="43" t="s">
        <v>45</v>
      </c>
      <c r="V122" s="35"/>
      <c r="W122" s="168">
        <f t="shared" ref="W122:W132" si="6">V122*K122</f>
        <v>0</v>
      </c>
      <c r="X122" s="168">
        <v>5.0000000000000002E-5</v>
      </c>
      <c r="Y122" s="168">
        <f t="shared" ref="Y122:Y132" si="7">X122*K122</f>
        <v>2.0149999999999999E-3</v>
      </c>
      <c r="Z122" s="168">
        <v>0</v>
      </c>
      <c r="AA122" s="169">
        <f t="shared" ref="AA122:AA132" si="8">Z122*K122</f>
        <v>0</v>
      </c>
      <c r="AR122" s="18" t="s">
        <v>143</v>
      </c>
      <c r="AT122" s="18" t="s">
        <v>139</v>
      </c>
      <c r="AU122" s="18" t="s">
        <v>117</v>
      </c>
      <c r="AY122" s="18" t="s">
        <v>138</v>
      </c>
      <c r="BE122" s="105">
        <f t="shared" ref="BE122:BE132" si="9">IF(U122="základná",N122,0)</f>
        <v>0</v>
      </c>
      <c r="BF122" s="105">
        <f t="shared" ref="BF122:BF132" si="10">IF(U122="znížená",N122,0)</f>
        <v>0</v>
      </c>
      <c r="BG122" s="105">
        <f t="shared" ref="BG122:BG132" si="11">IF(U122="zákl. prenesená",N122,0)</f>
        <v>0</v>
      </c>
      <c r="BH122" s="105">
        <f t="shared" ref="BH122:BH132" si="12">IF(U122="zníž. prenesená",N122,0)</f>
        <v>0</v>
      </c>
      <c r="BI122" s="105">
        <f t="shared" ref="BI122:BI132" si="13">IF(U122="nulová",N122,0)</f>
        <v>0</v>
      </c>
      <c r="BJ122" s="18" t="s">
        <v>117</v>
      </c>
      <c r="BK122" s="170">
        <f t="shared" ref="BK122:BK132" si="14">ROUND(L122*K122,3)</f>
        <v>0</v>
      </c>
      <c r="BL122" s="18" t="s">
        <v>143</v>
      </c>
      <c r="BM122" s="18" t="s">
        <v>144</v>
      </c>
    </row>
    <row r="123" spans="2:65" s="1" customFormat="1" ht="38.25" customHeight="1">
      <c r="B123" s="34"/>
      <c r="C123" s="162" t="s">
        <v>117</v>
      </c>
      <c r="D123" s="162" t="s">
        <v>139</v>
      </c>
      <c r="E123" s="163" t="s">
        <v>145</v>
      </c>
      <c r="F123" s="247" t="s">
        <v>146</v>
      </c>
      <c r="G123" s="247"/>
      <c r="H123" s="247"/>
      <c r="I123" s="247"/>
      <c r="J123" s="164" t="s">
        <v>142</v>
      </c>
      <c r="K123" s="165">
        <v>40.299999999999997</v>
      </c>
      <c r="L123" s="248">
        <v>0</v>
      </c>
      <c r="M123" s="249"/>
      <c r="N123" s="250">
        <f t="shared" si="5"/>
        <v>0</v>
      </c>
      <c r="O123" s="250"/>
      <c r="P123" s="250"/>
      <c r="Q123" s="250"/>
      <c r="R123" s="36"/>
      <c r="T123" s="167" t="s">
        <v>20</v>
      </c>
      <c r="U123" s="43" t="s">
        <v>45</v>
      </c>
      <c r="V123" s="35"/>
      <c r="W123" s="168">
        <f t="shared" si="6"/>
        <v>0</v>
      </c>
      <c r="X123" s="168">
        <v>0</v>
      </c>
      <c r="Y123" s="168">
        <f t="shared" si="7"/>
        <v>0</v>
      </c>
      <c r="Z123" s="168">
        <v>3.2000000000000002E-3</v>
      </c>
      <c r="AA123" s="169">
        <f t="shared" si="8"/>
        <v>0.12895999999999999</v>
      </c>
      <c r="AR123" s="18" t="s">
        <v>143</v>
      </c>
      <c r="AT123" s="18" t="s">
        <v>139</v>
      </c>
      <c r="AU123" s="18" t="s">
        <v>117</v>
      </c>
      <c r="AY123" s="18" t="s">
        <v>138</v>
      </c>
      <c r="BE123" s="105">
        <f t="shared" si="9"/>
        <v>0</v>
      </c>
      <c r="BF123" s="105">
        <f t="shared" si="10"/>
        <v>0</v>
      </c>
      <c r="BG123" s="105">
        <f t="shared" si="11"/>
        <v>0</v>
      </c>
      <c r="BH123" s="105">
        <f t="shared" si="12"/>
        <v>0</v>
      </c>
      <c r="BI123" s="105">
        <f t="shared" si="13"/>
        <v>0</v>
      </c>
      <c r="BJ123" s="18" t="s">
        <v>117</v>
      </c>
      <c r="BK123" s="170">
        <f t="shared" si="14"/>
        <v>0</v>
      </c>
      <c r="BL123" s="18" t="s">
        <v>143</v>
      </c>
      <c r="BM123" s="18" t="s">
        <v>147</v>
      </c>
    </row>
    <row r="124" spans="2:65" s="1" customFormat="1" ht="25.5" customHeight="1">
      <c r="B124" s="34"/>
      <c r="C124" s="162" t="s">
        <v>148</v>
      </c>
      <c r="D124" s="162" t="s">
        <v>139</v>
      </c>
      <c r="E124" s="163" t="s">
        <v>149</v>
      </c>
      <c r="F124" s="247" t="s">
        <v>150</v>
      </c>
      <c r="G124" s="247"/>
      <c r="H124" s="247"/>
      <c r="I124" s="247"/>
      <c r="J124" s="164" t="s">
        <v>151</v>
      </c>
      <c r="K124" s="165">
        <v>42</v>
      </c>
      <c r="L124" s="248">
        <v>0</v>
      </c>
      <c r="M124" s="249"/>
      <c r="N124" s="250">
        <f t="shared" si="5"/>
        <v>0</v>
      </c>
      <c r="O124" s="250"/>
      <c r="P124" s="250"/>
      <c r="Q124" s="250"/>
      <c r="R124" s="36"/>
      <c r="T124" s="167" t="s">
        <v>20</v>
      </c>
      <c r="U124" s="43" t="s">
        <v>45</v>
      </c>
      <c r="V124" s="35"/>
      <c r="W124" s="168">
        <f t="shared" si="6"/>
        <v>0</v>
      </c>
      <c r="X124" s="168">
        <v>0</v>
      </c>
      <c r="Y124" s="168">
        <f t="shared" si="7"/>
        <v>0</v>
      </c>
      <c r="Z124" s="168">
        <v>9.0000000000000006E-5</v>
      </c>
      <c r="AA124" s="169">
        <f t="shared" si="8"/>
        <v>3.7800000000000004E-3</v>
      </c>
      <c r="AR124" s="18" t="s">
        <v>143</v>
      </c>
      <c r="AT124" s="18" t="s">
        <v>139</v>
      </c>
      <c r="AU124" s="18" t="s">
        <v>117</v>
      </c>
      <c r="AY124" s="18" t="s">
        <v>138</v>
      </c>
      <c r="BE124" s="105">
        <f t="shared" si="9"/>
        <v>0</v>
      </c>
      <c r="BF124" s="105">
        <f t="shared" si="10"/>
        <v>0</v>
      </c>
      <c r="BG124" s="105">
        <f t="shared" si="11"/>
        <v>0</v>
      </c>
      <c r="BH124" s="105">
        <f t="shared" si="12"/>
        <v>0</v>
      </c>
      <c r="BI124" s="105">
        <f t="shared" si="13"/>
        <v>0</v>
      </c>
      <c r="BJ124" s="18" t="s">
        <v>117</v>
      </c>
      <c r="BK124" s="170">
        <f t="shared" si="14"/>
        <v>0</v>
      </c>
      <c r="BL124" s="18" t="s">
        <v>143</v>
      </c>
      <c r="BM124" s="18" t="s">
        <v>152</v>
      </c>
    </row>
    <row r="125" spans="2:65" s="1" customFormat="1" ht="25.5" customHeight="1">
      <c r="B125" s="34"/>
      <c r="C125" s="162" t="s">
        <v>153</v>
      </c>
      <c r="D125" s="162" t="s">
        <v>139</v>
      </c>
      <c r="E125" s="163" t="s">
        <v>154</v>
      </c>
      <c r="F125" s="247" t="s">
        <v>155</v>
      </c>
      <c r="G125" s="247"/>
      <c r="H125" s="247"/>
      <c r="I125" s="247"/>
      <c r="J125" s="164" t="s">
        <v>142</v>
      </c>
      <c r="K125" s="165">
        <v>40.299999999999997</v>
      </c>
      <c r="L125" s="248">
        <v>0</v>
      </c>
      <c r="M125" s="249"/>
      <c r="N125" s="250">
        <f t="shared" si="5"/>
        <v>0</v>
      </c>
      <c r="O125" s="250"/>
      <c r="P125" s="250"/>
      <c r="Q125" s="250"/>
      <c r="R125" s="36"/>
      <c r="T125" s="167" t="s">
        <v>20</v>
      </c>
      <c r="U125" s="43" t="s">
        <v>45</v>
      </c>
      <c r="V125" s="35"/>
      <c r="W125" s="168">
        <f t="shared" si="6"/>
        <v>0</v>
      </c>
      <c r="X125" s="168">
        <v>2.47E-3</v>
      </c>
      <c r="Y125" s="168">
        <f t="shared" si="7"/>
        <v>9.9540999999999991E-2</v>
      </c>
      <c r="Z125" s="168">
        <v>0</v>
      </c>
      <c r="AA125" s="169">
        <f t="shared" si="8"/>
        <v>0</v>
      </c>
      <c r="AR125" s="18" t="s">
        <v>143</v>
      </c>
      <c r="AT125" s="18" t="s">
        <v>139</v>
      </c>
      <c r="AU125" s="18" t="s">
        <v>117</v>
      </c>
      <c r="AY125" s="18" t="s">
        <v>138</v>
      </c>
      <c r="BE125" s="105">
        <f t="shared" si="9"/>
        <v>0</v>
      </c>
      <c r="BF125" s="105">
        <f t="shared" si="10"/>
        <v>0</v>
      </c>
      <c r="BG125" s="105">
        <f t="shared" si="11"/>
        <v>0</v>
      </c>
      <c r="BH125" s="105">
        <f t="shared" si="12"/>
        <v>0</v>
      </c>
      <c r="BI125" s="105">
        <f t="shared" si="13"/>
        <v>0</v>
      </c>
      <c r="BJ125" s="18" t="s">
        <v>117</v>
      </c>
      <c r="BK125" s="170">
        <f t="shared" si="14"/>
        <v>0</v>
      </c>
      <c r="BL125" s="18" t="s">
        <v>143</v>
      </c>
      <c r="BM125" s="18" t="s">
        <v>156</v>
      </c>
    </row>
    <row r="126" spans="2:65" s="1" customFormat="1" ht="38.25" customHeight="1">
      <c r="B126" s="34"/>
      <c r="C126" s="162" t="s">
        <v>157</v>
      </c>
      <c r="D126" s="162" t="s">
        <v>139</v>
      </c>
      <c r="E126" s="163" t="s">
        <v>158</v>
      </c>
      <c r="F126" s="247" t="s">
        <v>159</v>
      </c>
      <c r="G126" s="247"/>
      <c r="H126" s="247"/>
      <c r="I126" s="247"/>
      <c r="J126" s="164" t="s">
        <v>142</v>
      </c>
      <c r="K126" s="165">
        <v>40.299999999999997</v>
      </c>
      <c r="L126" s="248">
        <v>0</v>
      </c>
      <c r="M126" s="249"/>
      <c r="N126" s="250">
        <f t="shared" si="5"/>
        <v>0</v>
      </c>
      <c r="O126" s="250"/>
      <c r="P126" s="250"/>
      <c r="Q126" s="250"/>
      <c r="R126" s="36"/>
      <c r="T126" s="167" t="s">
        <v>20</v>
      </c>
      <c r="U126" s="43" t="s">
        <v>45</v>
      </c>
      <c r="V126" s="35"/>
      <c r="W126" s="168">
        <f t="shared" si="6"/>
        <v>0</v>
      </c>
      <c r="X126" s="168">
        <v>0</v>
      </c>
      <c r="Y126" s="168">
        <f t="shared" si="7"/>
        <v>0</v>
      </c>
      <c r="Z126" s="168">
        <v>3.3E-3</v>
      </c>
      <c r="AA126" s="169">
        <f t="shared" si="8"/>
        <v>0.13299</v>
      </c>
      <c r="AR126" s="18" t="s">
        <v>143</v>
      </c>
      <c r="AT126" s="18" t="s">
        <v>139</v>
      </c>
      <c r="AU126" s="18" t="s">
        <v>117</v>
      </c>
      <c r="AY126" s="18" t="s">
        <v>138</v>
      </c>
      <c r="BE126" s="105">
        <f t="shared" si="9"/>
        <v>0</v>
      </c>
      <c r="BF126" s="105">
        <f t="shared" si="10"/>
        <v>0</v>
      </c>
      <c r="BG126" s="105">
        <f t="shared" si="11"/>
        <v>0</v>
      </c>
      <c r="BH126" s="105">
        <f t="shared" si="12"/>
        <v>0</v>
      </c>
      <c r="BI126" s="105">
        <f t="shared" si="13"/>
        <v>0</v>
      </c>
      <c r="BJ126" s="18" t="s">
        <v>117</v>
      </c>
      <c r="BK126" s="170">
        <f t="shared" si="14"/>
        <v>0</v>
      </c>
      <c r="BL126" s="18" t="s">
        <v>143</v>
      </c>
      <c r="BM126" s="18" t="s">
        <v>160</v>
      </c>
    </row>
    <row r="127" spans="2:65" s="1" customFormat="1" ht="25.5" customHeight="1">
      <c r="B127" s="34"/>
      <c r="C127" s="162" t="s">
        <v>161</v>
      </c>
      <c r="D127" s="162" t="s">
        <v>139</v>
      </c>
      <c r="E127" s="163" t="s">
        <v>162</v>
      </c>
      <c r="F127" s="247" t="s">
        <v>163</v>
      </c>
      <c r="G127" s="247"/>
      <c r="H127" s="247"/>
      <c r="I127" s="247"/>
      <c r="J127" s="164" t="s">
        <v>151</v>
      </c>
      <c r="K127" s="165">
        <v>3</v>
      </c>
      <c r="L127" s="248">
        <v>0</v>
      </c>
      <c r="M127" s="249"/>
      <c r="N127" s="250">
        <f t="shared" si="5"/>
        <v>0</v>
      </c>
      <c r="O127" s="250"/>
      <c r="P127" s="250"/>
      <c r="Q127" s="250"/>
      <c r="R127" s="36"/>
      <c r="T127" s="167" t="s">
        <v>20</v>
      </c>
      <c r="U127" s="43" t="s">
        <v>45</v>
      </c>
      <c r="V127" s="35"/>
      <c r="W127" s="168">
        <f t="shared" si="6"/>
        <v>0</v>
      </c>
      <c r="X127" s="168">
        <v>1.1E-4</v>
      </c>
      <c r="Y127" s="168">
        <f t="shared" si="7"/>
        <v>3.3E-4</v>
      </c>
      <c r="Z127" s="168">
        <v>0</v>
      </c>
      <c r="AA127" s="169">
        <f t="shared" si="8"/>
        <v>0</v>
      </c>
      <c r="AR127" s="18" t="s">
        <v>143</v>
      </c>
      <c r="AT127" s="18" t="s">
        <v>139</v>
      </c>
      <c r="AU127" s="18" t="s">
        <v>117</v>
      </c>
      <c r="AY127" s="18" t="s">
        <v>138</v>
      </c>
      <c r="BE127" s="105">
        <f t="shared" si="9"/>
        <v>0</v>
      </c>
      <c r="BF127" s="105">
        <f t="shared" si="10"/>
        <v>0</v>
      </c>
      <c r="BG127" s="105">
        <f t="shared" si="11"/>
        <v>0</v>
      </c>
      <c r="BH127" s="105">
        <f t="shared" si="12"/>
        <v>0</v>
      </c>
      <c r="BI127" s="105">
        <f t="shared" si="13"/>
        <v>0</v>
      </c>
      <c r="BJ127" s="18" t="s">
        <v>117</v>
      </c>
      <c r="BK127" s="170">
        <f t="shared" si="14"/>
        <v>0</v>
      </c>
      <c r="BL127" s="18" t="s">
        <v>143</v>
      </c>
      <c r="BM127" s="18" t="s">
        <v>164</v>
      </c>
    </row>
    <row r="128" spans="2:65" s="1" customFormat="1" ht="25.5" customHeight="1">
      <c r="B128" s="34"/>
      <c r="C128" s="162" t="s">
        <v>165</v>
      </c>
      <c r="D128" s="162" t="s">
        <v>139</v>
      </c>
      <c r="E128" s="163" t="s">
        <v>166</v>
      </c>
      <c r="F128" s="247" t="s">
        <v>167</v>
      </c>
      <c r="G128" s="247"/>
      <c r="H128" s="247"/>
      <c r="I128" s="247"/>
      <c r="J128" s="164" t="s">
        <v>151</v>
      </c>
      <c r="K128" s="165">
        <v>45</v>
      </c>
      <c r="L128" s="248">
        <v>0</v>
      </c>
      <c r="M128" s="249"/>
      <c r="N128" s="250">
        <f t="shared" si="5"/>
        <v>0</v>
      </c>
      <c r="O128" s="250"/>
      <c r="P128" s="250"/>
      <c r="Q128" s="250"/>
      <c r="R128" s="36"/>
      <c r="T128" s="167" t="s">
        <v>20</v>
      </c>
      <c r="U128" s="43" t="s">
        <v>45</v>
      </c>
      <c r="V128" s="35"/>
      <c r="W128" s="168">
        <f t="shared" si="6"/>
        <v>0</v>
      </c>
      <c r="X128" s="168">
        <v>8.0000000000000007E-5</v>
      </c>
      <c r="Y128" s="168">
        <f t="shared" si="7"/>
        <v>3.6000000000000003E-3</v>
      </c>
      <c r="Z128" s="168">
        <v>0</v>
      </c>
      <c r="AA128" s="169">
        <f t="shared" si="8"/>
        <v>0</v>
      </c>
      <c r="AR128" s="18" t="s">
        <v>143</v>
      </c>
      <c r="AT128" s="18" t="s">
        <v>139</v>
      </c>
      <c r="AU128" s="18" t="s">
        <v>117</v>
      </c>
      <c r="AY128" s="18" t="s">
        <v>138</v>
      </c>
      <c r="BE128" s="105">
        <f t="shared" si="9"/>
        <v>0</v>
      </c>
      <c r="BF128" s="105">
        <f t="shared" si="10"/>
        <v>0</v>
      </c>
      <c r="BG128" s="105">
        <f t="shared" si="11"/>
        <v>0</v>
      </c>
      <c r="BH128" s="105">
        <f t="shared" si="12"/>
        <v>0</v>
      </c>
      <c r="BI128" s="105">
        <f t="shared" si="13"/>
        <v>0</v>
      </c>
      <c r="BJ128" s="18" t="s">
        <v>117</v>
      </c>
      <c r="BK128" s="170">
        <f t="shared" si="14"/>
        <v>0</v>
      </c>
      <c r="BL128" s="18" t="s">
        <v>143</v>
      </c>
      <c r="BM128" s="18" t="s">
        <v>168</v>
      </c>
    </row>
    <row r="129" spans="2:65" s="1" customFormat="1" ht="25.5" customHeight="1">
      <c r="B129" s="34"/>
      <c r="C129" s="162" t="s">
        <v>169</v>
      </c>
      <c r="D129" s="162" t="s">
        <v>139</v>
      </c>
      <c r="E129" s="163" t="s">
        <v>170</v>
      </c>
      <c r="F129" s="247" t="s">
        <v>171</v>
      </c>
      <c r="G129" s="247"/>
      <c r="H129" s="247"/>
      <c r="I129" s="247"/>
      <c r="J129" s="164" t="s">
        <v>151</v>
      </c>
      <c r="K129" s="165">
        <v>3</v>
      </c>
      <c r="L129" s="248">
        <v>0</v>
      </c>
      <c r="M129" s="249"/>
      <c r="N129" s="250">
        <f t="shared" si="5"/>
        <v>0</v>
      </c>
      <c r="O129" s="250"/>
      <c r="P129" s="250"/>
      <c r="Q129" s="250"/>
      <c r="R129" s="36"/>
      <c r="T129" s="167" t="s">
        <v>20</v>
      </c>
      <c r="U129" s="43" t="s">
        <v>45</v>
      </c>
      <c r="V129" s="35"/>
      <c r="W129" s="168">
        <f t="shared" si="6"/>
        <v>0</v>
      </c>
      <c r="X129" s="168">
        <v>0</v>
      </c>
      <c r="Y129" s="168">
        <f t="shared" si="7"/>
        <v>0</v>
      </c>
      <c r="Z129" s="168">
        <v>1.1000000000000001E-3</v>
      </c>
      <c r="AA129" s="169">
        <f t="shared" si="8"/>
        <v>3.3E-3</v>
      </c>
      <c r="AR129" s="18" t="s">
        <v>143</v>
      </c>
      <c r="AT129" s="18" t="s">
        <v>139</v>
      </c>
      <c r="AU129" s="18" t="s">
        <v>117</v>
      </c>
      <c r="AY129" s="18" t="s">
        <v>138</v>
      </c>
      <c r="BE129" s="105">
        <f t="shared" si="9"/>
        <v>0</v>
      </c>
      <c r="BF129" s="105">
        <f t="shared" si="10"/>
        <v>0</v>
      </c>
      <c r="BG129" s="105">
        <f t="shared" si="11"/>
        <v>0</v>
      </c>
      <c r="BH129" s="105">
        <f t="shared" si="12"/>
        <v>0</v>
      </c>
      <c r="BI129" s="105">
        <f t="shared" si="13"/>
        <v>0</v>
      </c>
      <c r="BJ129" s="18" t="s">
        <v>117</v>
      </c>
      <c r="BK129" s="170">
        <f t="shared" si="14"/>
        <v>0</v>
      </c>
      <c r="BL129" s="18" t="s">
        <v>143</v>
      </c>
      <c r="BM129" s="18" t="s">
        <v>172</v>
      </c>
    </row>
    <row r="130" spans="2:65" s="1" customFormat="1" ht="25.5" customHeight="1">
      <c r="B130" s="34"/>
      <c r="C130" s="162" t="s">
        <v>173</v>
      </c>
      <c r="D130" s="162" t="s">
        <v>139</v>
      </c>
      <c r="E130" s="163" t="s">
        <v>174</v>
      </c>
      <c r="F130" s="247" t="s">
        <v>175</v>
      </c>
      <c r="G130" s="247"/>
      <c r="H130" s="247"/>
      <c r="I130" s="247"/>
      <c r="J130" s="164" t="s">
        <v>142</v>
      </c>
      <c r="K130" s="165">
        <v>12</v>
      </c>
      <c r="L130" s="248">
        <v>0</v>
      </c>
      <c r="M130" s="249"/>
      <c r="N130" s="250">
        <f t="shared" si="5"/>
        <v>0</v>
      </c>
      <c r="O130" s="250"/>
      <c r="P130" s="250"/>
      <c r="Q130" s="250"/>
      <c r="R130" s="36"/>
      <c r="T130" s="167" t="s">
        <v>20</v>
      </c>
      <c r="U130" s="43" t="s">
        <v>45</v>
      </c>
      <c r="V130" s="35"/>
      <c r="W130" s="168">
        <f t="shared" si="6"/>
        <v>0</v>
      </c>
      <c r="X130" s="168">
        <v>2.4399999999999999E-3</v>
      </c>
      <c r="Y130" s="168">
        <f t="shared" si="7"/>
        <v>2.928E-2</v>
      </c>
      <c r="Z130" s="168">
        <v>0</v>
      </c>
      <c r="AA130" s="169">
        <f t="shared" si="8"/>
        <v>0</v>
      </c>
      <c r="AR130" s="18" t="s">
        <v>143</v>
      </c>
      <c r="AT130" s="18" t="s">
        <v>139</v>
      </c>
      <c r="AU130" s="18" t="s">
        <v>117</v>
      </c>
      <c r="AY130" s="18" t="s">
        <v>138</v>
      </c>
      <c r="BE130" s="105">
        <f t="shared" si="9"/>
        <v>0</v>
      </c>
      <c r="BF130" s="105">
        <f t="shared" si="10"/>
        <v>0</v>
      </c>
      <c r="BG130" s="105">
        <f t="shared" si="11"/>
        <v>0</v>
      </c>
      <c r="BH130" s="105">
        <f t="shared" si="12"/>
        <v>0</v>
      </c>
      <c r="BI130" s="105">
        <f t="shared" si="13"/>
        <v>0</v>
      </c>
      <c r="BJ130" s="18" t="s">
        <v>117</v>
      </c>
      <c r="BK130" s="170">
        <f t="shared" si="14"/>
        <v>0</v>
      </c>
      <c r="BL130" s="18" t="s">
        <v>143</v>
      </c>
      <c r="BM130" s="18" t="s">
        <v>176</v>
      </c>
    </row>
    <row r="131" spans="2:65" s="1" customFormat="1" ht="25.5" customHeight="1">
      <c r="B131" s="34"/>
      <c r="C131" s="162" t="s">
        <v>177</v>
      </c>
      <c r="D131" s="162" t="s">
        <v>139</v>
      </c>
      <c r="E131" s="163" t="s">
        <v>178</v>
      </c>
      <c r="F131" s="247" t="s">
        <v>179</v>
      </c>
      <c r="G131" s="247"/>
      <c r="H131" s="247"/>
      <c r="I131" s="247"/>
      <c r="J131" s="164" t="s">
        <v>142</v>
      </c>
      <c r="K131" s="165">
        <v>12</v>
      </c>
      <c r="L131" s="248">
        <v>0</v>
      </c>
      <c r="M131" s="249"/>
      <c r="N131" s="250">
        <f t="shared" si="5"/>
        <v>0</v>
      </c>
      <c r="O131" s="250"/>
      <c r="P131" s="250"/>
      <c r="Q131" s="250"/>
      <c r="R131" s="36"/>
      <c r="T131" s="167" t="s">
        <v>20</v>
      </c>
      <c r="U131" s="43" t="s">
        <v>45</v>
      </c>
      <c r="V131" s="35"/>
      <c r="W131" s="168">
        <f t="shared" si="6"/>
        <v>0</v>
      </c>
      <c r="X131" s="168">
        <v>0</v>
      </c>
      <c r="Y131" s="168">
        <f t="shared" si="7"/>
        <v>0</v>
      </c>
      <c r="Z131" s="168">
        <v>2.8500000000000001E-3</v>
      </c>
      <c r="AA131" s="169">
        <f t="shared" si="8"/>
        <v>3.4200000000000001E-2</v>
      </c>
      <c r="AR131" s="18" t="s">
        <v>143</v>
      </c>
      <c r="AT131" s="18" t="s">
        <v>139</v>
      </c>
      <c r="AU131" s="18" t="s">
        <v>117</v>
      </c>
      <c r="AY131" s="18" t="s">
        <v>138</v>
      </c>
      <c r="BE131" s="105">
        <f t="shared" si="9"/>
        <v>0</v>
      </c>
      <c r="BF131" s="105">
        <f t="shared" si="10"/>
        <v>0</v>
      </c>
      <c r="BG131" s="105">
        <f t="shared" si="11"/>
        <v>0</v>
      </c>
      <c r="BH131" s="105">
        <f t="shared" si="12"/>
        <v>0</v>
      </c>
      <c r="BI131" s="105">
        <f t="shared" si="13"/>
        <v>0</v>
      </c>
      <c r="BJ131" s="18" t="s">
        <v>117</v>
      </c>
      <c r="BK131" s="170">
        <f t="shared" si="14"/>
        <v>0</v>
      </c>
      <c r="BL131" s="18" t="s">
        <v>143</v>
      </c>
      <c r="BM131" s="18" t="s">
        <v>180</v>
      </c>
    </row>
    <row r="132" spans="2:65" s="1" customFormat="1" ht="25.5" customHeight="1">
      <c r="B132" s="34"/>
      <c r="C132" s="162" t="s">
        <v>181</v>
      </c>
      <c r="D132" s="162" t="s">
        <v>139</v>
      </c>
      <c r="E132" s="163" t="s">
        <v>182</v>
      </c>
      <c r="F132" s="247" t="s">
        <v>183</v>
      </c>
      <c r="G132" s="247"/>
      <c r="H132" s="247"/>
      <c r="I132" s="247"/>
      <c r="J132" s="164" t="s">
        <v>184</v>
      </c>
      <c r="K132" s="166">
        <v>0</v>
      </c>
      <c r="L132" s="248">
        <v>0</v>
      </c>
      <c r="M132" s="249"/>
      <c r="N132" s="250">
        <f t="shared" si="5"/>
        <v>0</v>
      </c>
      <c r="O132" s="250"/>
      <c r="P132" s="250"/>
      <c r="Q132" s="250"/>
      <c r="R132" s="36"/>
      <c r="T132" s="167" t="s">
        <v>20</v>
      </c>
      <c r="U132" s="43" t="s">
        <v>45</v>
      </c>
      <c r="V132" s="35"/>
      <c r="W132" s="168">
        <f t="shared" si="6"/>
        <v>0</v>
      </c>
      <c r="X132" s="168">
        <v>0</v>
      </c>
      <c r="Y132" s="168">
        <f t="shared" si="7"/>
        <v>0</v>
      </c>
      <c r="Z132" s="168">
        <v>0</v>
      </c>
      <c r="AA132" s="169">
        <f t="shared" si="8"/>
        <v>0</v>
      </c>
      <c r="AR132" s="18" t="s">
        <v>143</v>
      </c>
      <c r="AT132" s="18" t="s">
        <v>139</v>
      </c>
      <c r="AU132" s="18" t="s">
        <v>117</v>
      </c>
      <c r="AY132" s="18" t="s">
        <v>138</v>
      </c>
      <c r="BE132" s="105">
        <f t="shared" si="9"/>
        <v>0</v>
      </c>
      <c r="BF132" s="105">
        <f t="shared" si="10"/>
        <v>0</v>
      </c>
      <c r="BG132" s="105">
        <f t="shared" si="11"/>
        <v>0</v>
      </c>
      <c r="BH132" s="105">
        <f t="shared" si="12"/>
        <v>0</v>
      </c>
      <c r="BI132" s="105">
        <f t="shared" si="13"/>
        <v>0</v>
      </c>
      <c r="BJ132" s="18" t="s">
        <v>117</v>
      </c>
      <c r="BK132" s="170">
        <f t="shared" si="14"/>
        <v>0</v>
      </c>
      <c r="BL132" s="18" t="s">
        <v>143</v>
      </c>
      <c r="BM132" s="18" t="s">
        <v>185</v>
      </c>
    </row>
    <row r="133" spans="2:65" s="9" customFormat="1" ht="29.85" customHeight="1">
      <c r="B133" s="151"/>
      <c r="C133" s="152"/>
      <c r="D133" s="161" t="s">
        <v>112</v>
      </c>
      <c r="E133" s="161"/>
      <c r="F133" s="161"/>
      <c r="G133" s="161"/>
      <c r="H133" s="161"/>
      <c r="I133" s="161"/>
      <c r="J133" s="161"/>
      <c r="K133" s="161"/>
      <c r="L133" s="161"/>
      <c r="M133" s="161"/>
      <c r="N133" s="261">
        <f>BK133</f>
        <v>0</v>
      </c>
      <c r="O133" s="262"/>
      <c r="P133" s="262"/>
      <c r="Q133" s="262"/>
      <c r="R133" s="154"/>
      <c r="T133" s="155"/>
      <c r="U133" s="152"/>
      <c r="V133" s="152"/>
      <c r="W133" s="156">
        <f>SUM(W134:W137)</f>
        <v>0</v>
      </c>
      <c r="X133" s="152"/>
      <c r="Y133" s="156">
        <f>SUM(Y134:Y137)</f>
        <v>7.9247519999999998</v>
      </c>
      <c r="Z133" s="152"/>
      <c r="AA133" s="157">
        <f>SUM(AA134:AA137)</f>
        <v>2.6235300000000001</v>
      </c>
      <c r="AR133" s="158" t="s">
        <v>117</v>
      </c>
      <c r="AT133" s="159" t="s">
        <v>77</v>
      </c>
      <c r="AU133" s="159" t="s">
        <v>84</v>
      </c>
      <c r="AY133" s="158" t="s">
        <v>138</v>
      </c>
      <c r="BK133" s="160">
        <f>SUM(BK134:BK137)</f>
        <v>0</v>
      </c>
    </row>
    <row r="134" spans="2:65" s="1" customFormat="1" ht="25.5" customHeight="1">
      <c r="B134" s="34"/>
      <c r="C134" s="162" t="s">
        <v>186</v>
      </c>
      <c r="D134" s="162" t="s">
        <v>139</v>
      </c>
      <c r="E134" s="163" t="s">
        <v>187</v>
      </c>
      <c r="F134" s="247" t="s">
        <v>188</v>
      </c>
      <c r="G134" s="247"/>
      <c r="H134" s="247"/>
      <c r="I134" s="247"/>
      <c r="J134" s="164" t="s">
        <v>189</v>
      </c>
      <c r="K134" s="165">
        <v>386.88</v>
      </c>
      <c r="L134" s="248">
        <v>0</v>
      </c>
      <c r="M134" s="249"/>
      <c r="N134" s="250">
        <f>ROUND(L134*K134,3)</f>
        <v>0</v>
      </c>
      <c r="O134" s="250"/>
      <c r="P134" s="250"/>
      <c r="Q134" s="250"/>
      <c r="R134" s="36"/>
      <c r="T134" s="167" t="s">
        <v>20</v>
      </c>
      <c r="U134" s="43" t="s">
        <v>45</v>
      </c>
      <c r="V134" s="35"/>
      <c r="W134" s="168">
        <f>V134*K134</f>
        <v>0</v>
      </c>
      <c r="X134" s="168">
        <v>1.4300000000000001E-3</v>
      </c>
      <c r="Y134" s="168">
        <f>X134*K134</f>
        <v>0.55323840000000002</v>
      </c>
      <c r="Z134" s="168">
        <v>0</v>
      </c>
      <c r="AA134" s="169">
        <f>Z134*K134</f>
        <v>0</v>
      </c>
      <c r="AR134" s="18" t="s">
        <v>143</v>
      </c>
      <c r="AT134" s="18" t="s">
        <v>139</v>
      </c>
      <c r="AU134" s="18" t="s">
        <v>117</v>
      </c>
      <c r="AY134" s="18" t="s">
        <v>138</v>
      </c>
      <c r="BE134" s="105">
        <f>IF(U134="základná",N134,0)</f>
        <v>0</v>
      </c>
      <c r="BF134" s="105">
        <f>IF(U134="znížená",N134,0)</f>
        <v>0</v>
      </c>
      <c r="BG134" s="105">
        <f>IF(U134="zákl. prenesená",N134,0)</f>
        <v>0</v>
      </c>
      <c r="BH134" s="105">
        <f>IF(U134="zníž. prenesená",N134,0)</f>
        <v>0</v>
      </c>
      <c r="BI134" s="105">
        <f>IF(U134="nulová",N134,0)</f>
        <v>0</v>
      </c>
      <c r="BJ134" s="18" t="s">
        <v>117</v>
      </c>
      <c r="BK134" s="170">
        <f>ROUND(L134*K134,3)</f>
        <v>0</v>
      </c>
      <c r="BL134" s="18" t="s">
        <v>143</v>
      </c>
      <c r="BM134" s="18" t="s">
        <v>190</v>
      </c>
    </row>
    <row r="135" spans="2:65" s="1" customFormat="1" ht="16.5" customHeight="1">
      <c r="B135" s="34"/>
      <c r="C135" s="171" t="s">
        <v>191</v>
      </c>
      <c r="D135" s="171" t="s">
        <v>192</v>
      </c>
      <c r="E135" s="172" t="s">
        <v>193</v>
      </c>
      <c r="F135" s="251" t="s">
        <v>194</v>
      </c>
      <c r="G135" s="251"/>
      <c r="H135" s="251"/>
      <c r="I135" s="251"/>
      <c r="J135" s="173" t="s">
        <v>189</v>
      </c>
      <c r="K135" s="174">
        <v>484.96800000000002</v>
      </c>
      <c r="L135" s="252">
        <v>0</v>
      </c>
      <c r="M135" s="253"/>
      <c r="N135" s="254">
        <f>ROUND(L135*K135,3)</f>
        <v>0</v>
      </c>
      <c r="O135" s="250"/>
      <c r="P135" s="250"/>
      <c r="Q135" s="250"/>
      <c r="R135" s="36"/>
      <c r="T135" s="167" t="s">
        <v>20</v>
      </c>
      <c r="U135" s="43" t="s">
        <v>45</v>
      </c>
      <c r="V135" s="35"/>
      <c r="W135" s="168">
        <f>V135*K135</f>
        <v>0</v>
      </c>
      <c r="X135" s="168">
        <v>1.52E-2</v>
      </c>
      <c r="Y135" s="168">
        <f>X135*K135</f>
        <v>7.3715136000000001</v>
      </c>
      <c r="Z135" s="168">
        <v>0</v>
      </c>
      <c r="AA135" s="169">
        <f>Z135*K135</f>
        <v>0</v>
      </c>
      <c r="AR135" s="18" t="s">
        <v>195</v>
      </c>
      <c r="AT135" s="18" t="s">
        <v>192</v>
      </c>
      <c r="AU135" s="18" t="s">
        <v>117</v>
      </c>
      <c r="AY135" s="18" t="s">
        <v>138</v>
      </c>
      <c r="BE135" s="105">
        <f>IF(U135="základná",N135,0)</f>
        <v>0</v>
      </c>
      <c r="BF135" s="105">
        <f>IF(U135="znížená",N135,0)</f>
        <v>0</v>
      </c>
      <c r="BG135" s="105">
        <f>IF(U135="zákl. prenesená",N135,0)</f>
        <v>0</v>
      </c>
      <c r="BH135" s="105">
        <f>IF(U135="zníž. prenesená",N135,0)</f>
        <v>0</v>
      </c>
      <c r="BI135" s="105">
        <f>IF(U135="nulová",N135,0)</f>
        <v>0</v>
      </c>
      <c r="BJ135" s="18" t="s">
        <v>117</v>
      </c>
      <c r="BK135" s="170">
        <f>ROUND(L135*K135,3)</f>
        <v>0</v>
      </c>
      <c r="BL135" s="18" t="s">
        <v>143</v>
      </c>
      <c r="BM135" s="18" t="s">
        <v>196</v>
      </c>
    </row>
    <row r="136" spans="2:65" s="1" customFormat="1" ht="25.5" customHeight="1">
      <c r="B136" s="34"/>
      <c r="C136" s="162" t="s">
        <v>197</v>
      </c>
      <c r="D136" s="162" t="s">
        <v>139</v>
      </c>
      <c r="E136" s="163" t="s">
        <v>198</v>
      </c>
      <c r="F136" s="247" t="s">
        <v>199</v>
      </c>
      <c r="G136" s="247"/>
      <c r="H136" s="247"/>
      <c r="I136" s="247"/>
      <c r="J136" s="164" t="s">
        <v>189</v>
      </c>
      <c r="K136" s="165">
        <v>374.79</v>
      </c>
      <c r="L136" s="248">
        <v>0</v>
      </c>
      <c r="M136" s="249"/>
      <c r="N136" s="250">
        <f>ROUND(L136*K136,3)</f>
        <v>0</v>
      </c>
      <c r="O136" s="250"/>
      <c r="P136" s="250"/>
      <c r="Q136" s="250"/>
      <c r="R136" s="36"/>
      <c r="T136" s="167" t="s">
        <v>20</v>
      </c>
      <c r="U136" s="43" t="s">
        <v>45</v>
      </c>
      <c r="V136" s="35"/>
      <c r="W136" s="168">
        <f>V136*K136</f>
        <v>0</v>
      </c>
      <c r="X136" s="168">
        <v>0</v>
      </c>
      <c r="Y136" s="168">
        <f>X136*K136</f>
        <v>0</v>
      </c>
      <c r="Z136" s="168">
        <v>7.0000000000000001E-3</v>
      </c>
      <c r="AA136" s="169">
        <f>Z136*K136</f>
        <v>2.6235300000000001</v>
      </c>
      <c r="AR136" s="18" t="s">
        <v>143</v>
      </c>
      <c r="AT136" s="18" t="s">
        <v>139</v>
      </c>
      <c r="AU136" s="18" t="s">
        <v>117</v>
      </c>
      <c r="AY136" s="18" t="s">
        <v>138</v>
      </c>
      <c r="BE136" s="105">
        <f>IF(U136="základná",N136,0)</f>
        <v>0</v>
      </c>
      <c r="BF136" s="105">
        <f>IF(U136="znížená",N136,0)</f>
        <v>0</v>
      </c>
      <c r="BG136" s="105">
        <f>IF(U136="zákl. prenesená",N136,0)</f>
        <v>0</v>
      </c>
      <c r="BH136" s="105">
        <f>IF(U136="zníž. prenesená",N136,0)</f>
        <v>0</v>
      </c>
      <c r="BI136" s="105">
        <f>IF(U136="nulová",N136,0)</f>
        <v>0</v>
      </c>
      <c r="BJ136" s="18" t="s">
        <v>117</v>
      </c>
      <c r="BK136" s="170">
        <f>ROUND(L136*K136,3)</f>
        <v>0</v>
      </c>
      <c r="BL136" s="18" t="s">
        <v>143</v>
      </c>
      <c r="BM136" s="18" t="s">
        <v>200</v>
      </c>
    </row>
    <row r="137" spans="2:65" s="1" customFormat="1" ht="38.25" customHeight="1">
      <c r="B137" s="34"/>
      <c r="C137" s="162" t="s">
        <v>201</v>
      </c>
      <c r="D137" s="162" t="s">
        <v>139</v>
      </c>
      <c r="E137" s="163" t="s">
        <v>202</v>
      </c>
      <c r="F137" s="247" t="s">
        <v>203</v>
      </c>
      <c r="G137" s="247"/>
      <c r="H137" s="247"/>
      <c r="I137" s="247"/>
      <c r="J137" s="164" t="s">
        <v>184</v>
      </c>
      <c r="K137" s="166">
        <v>0</v>
      </c>
      <c r="L137" s="248">
        <v>0</v>
      </c>
      <c r="M137" s="249"/>
      <c r="N137" s="250">
        <f>ROUND(L137*K137,3)</f>
        <v>0</v>
      </c>
      <c r="O137" s="250"/>
      <c r="P137" s="250"/>
      <c r="Q137" s="250"/>
      <c r="R137" s="36"/>
      <c r="T137" s="167" t="s">
        <v>20</v>
      </c>
      <c r="U137" s="43" t="s">
        <v>45</v>
      </c>
      <c r="V137" s="35"/>
      <c r="W137" s="168">
        <f>V137*K137</f>
        <v>0</v>
      </c>
      <c r="X137" s="168">
        <v>0</v>
      </c>
      <c r="Y137" s="168">
        <f>X137*K137</f>
        <v>0</v>
      </c>
      <c r="Z137" s="168">
        <v>0</v>
      </c>
      <c r="AA137" s="169">
        <f>Z137*K137</f>
        <v>0</v>
      </c>
      <c r="AR137" s="18" t="s">
        <v>143</v>
      </c>
      <c r="AT137" s="18" t="s">
        <v>139</v>
      </c>
      <c r="AU137" s="18" t="s">
        <v>117</v>
      </c>
      <c r="AY137" s="18" t="s">
        <v>138</v>
      </c>
      <c r="BE137" s="105">
        <f>IF(U137="základná",N137,0)</f>
        <v>0</v>
      </c>
      <c r="BF137" s="105">
        <f>IF(U137="znížená",N137,0)</f>
        <v>0</v>
      </c>
      <c r="BG137" s="105">
        <f>IF(U137="zákl. prenesená",N137,0)</f>
        <v>0</v>
      </c>
      <c r="BH137" s="105">
        <f>IF(U137="zníž. prenesená",N137,0)</f>
        <v>0</v>
      </c>
      <c r="BI137" s="105">
        <f>IF(U137="nulová",N137,0)</f>
        <v>0</v>
      </c>
      <c r="BJ137" s="18" t="s">
        <v>117</v>
      </c>
      <c r="BK137" s="170">
        <f>ROUND(L137*K137,3)</f>
        <v>0</v>
      </c>
      <c r="BL137" s="18" t="s">
        <v>143</v>
      </c>
      <c r="BM137" s="18" t="s">
        <v>204</v>
      </c>
    </row>
    <row r="138" spans="2:65" s="1" customFormat="1" ht="49.9" customHeight="1">
      <c r="B138" s="34"/>
      <c r="C138" s="35"/>
      <c r="D138" s="153" t="s">
        <v>205</v>
      </c>
      <c r="E138" s="35"/>
      <c r="F138" s="35"/>
      <c r="G138" s="35"/>
      <c r="H138" s="35"/>
      <c r="I138" s="35"/>
      <c r="J138" s="35"/>
      <c r="K138" s="35"/>
      <c r="L138" s="35"/>
      <c r="M138" s="35"/>
      <c r="N138" s="263">
        <f t="shared" ref="N138:N143" si="15">BK138</f>
        <v>0</v>
      </c>
      <c r="O138" s="264"/>
      <c r="P138" s="264"/>
      <c r="Q138" s="264"/>
      <c r="R138" s="36"/>
      <c r="T138" s="138"/>
      <c r="U138" s="35"/>
      <c r="V138" s="35"/>
      <c r="W138" s="35"/>
      <c r="X138" s="35"/>
      <c r="Y138" s="35"/>
      <c r="Z138" s="35"/>
      <c r="AA138" s="77"/>
      <c r="AT138" s="18" t="s">
        <v>77</v>
      </c>
      <c r="AU138" s="18" t="s">
        <v>78</v>
      </c>
      <c r="AY138" s="18" t="s">
        <v>206</v>
      </c>
      <c r="BK138" s="170">
        <f>SUM(BK139:BK143)</f>
        <v>0</v>
      </c>
    </row>
    <row r="139" spans="2:65" s="1" customFormat="1" ht="22.35" customHeight="1">
      <c r="B139" s="34"/>
      <c r="C139" s="175" t="s">
        <v>20</v>
      </c>
      <c r="D139" s="175" t="s">
        <v>139</v>
      </c>
      <c r="E139" s="176" t="s">
        <v>20</v>
      </c>
      <c r="F139" s="255" t="s">
        <v>20</v>
      </c>
      <c r="G139" s="255"/>
      <c r="H139" s="255"/>
      <c r="I139" s="255"/>
      <c r="J139" s="177" t="s">
        <v>20</v>
      </c>
      <c r="K139" s="166"/>
      <c r="L139" s="248"/>
      <c r="M139" s="250"/>
      <c r="N139" s="250">
        <f t="shared" si="15"/>
        <v>0</v>
      </c>
      <c r="O139" s="250"/>
      <c r="P139" s="250"/>
      <c r="Q139" s="250"/>
      <c r="R139" s="36"/>
      <c r="T139" s="167" t="s">
        <v>20</v>
      </c>
      <c r="U139" s="178" t="s">
        <v>45</v>
      </c>
      <c r="V139" s="35"/>
      <c r="W139" s="35"/>
      <c r="X139" s="35"/>
      <c r="Y139" s="35"/>
      <c r="Z139" s="35"/>
      <c r="AA139" s="77"/>
      <c r="AT139" s="18" t="s">
        <v>206</v>
      </c>
      <c r="AU139" s="18" t="s">
        <v>84</v>
      </c>
      <c r="AY139" s="18" t="s">
        <v>206</v>
      </c>
      <c r="BE139" s="105">
        <f>IF(U139="základná",N139,0)</f>
        <v>0</v>
      </c>
      <c r="BF139" s="105">
        <f>IF(U139="znížená",N139,0)</f>
        <v>0</v>
      </c>
      <c r="BG139" s="105">
        <f>IF(U139="zákl. prenesená",N139,0)</f>
        <v>0</v>
      </c>
      <c r="BH139" s="105">
        <f>IF(U139="zníž. prenesená",N139,0)</f>
        <v>0</v>
      </c>
      <c r="BI139" s="105">
        <f>IF(U139="nulová",N139,0)</f>
        <v>0</v>
      </c>
      <c r="BJ139" s="18" t="s">
        <v>117</v>
      </c>
      <c r="BK139" s="170">
        <f>L139*K139</f>
        <v>0</v>
      </c>
    </row>
    <row r="140" spans="2:65" s="1" customFormat="1" ht="22.35" customHeight="1">
      <c r="B140" s="34"/>
      <c r="C140" s="175" t="s">
        <v>20</v>
      </c>
      <c r="D140" s="175" t="s">
        <v>139</v>
      </c>
      <c r="E140" s="176" t="s">
        <v>20</v>
      </c>
      <c r="F140" s="255" t="s">
        <v>20</v>
      </c>
      <c r="G140" s="255"/>
      <c r="H140" s="255"/>
      <c r="I140" s="255"/>
      <c r="J140" s="177" t="s">
        <v>20</v>
      </c>
      <c r="K140" s="166"/>
      <c r="L140" s="248"/>
      <c r="M140" s="250"/>
      <c r="N140" s="250">
        <f t="shared" si="15"/>
        <v>0</v>
      </c>
      <c r="O140" s="250"/>
      <c r="P140" s="250"/>
      <c r="Q140" s="250"/>
      <c r="R140" s="36"/>
      <c r="T140" s="167" t="s">
        <v>20</v>
      </c>
      <c r="U140" s="178" t="s">
        <v>45</v>
      </c>
      <c r="V140" s="35"/>
      <c r="W140" s="35"/>
      <c r="X140" s="35"/>
      <c r="Y140" s="35"/>
      <c r="Z140" s="35"/>
      <c r="AA140" s="77"/>
      <c r="AT140" s="18" t="s">
        <v>206</v>
      </c>
      <c r="AU140" s="18" t="s">
        <v>84</v>
      </c>
      <c r="AY140" s="18" t="s">
        <v>206</v>
      </c>
      <c r="BE140" s="105">
        <f>IF(U140="základná",N140,0)</f>
        <v>0</v>
      </c>
      <c r="BF140" s="105">
        <f>IF(U140="znížená",N140,0)</f>
        <v>0</v>
      </c>
      <c r="BG140" s="105">
        <f>IF(U140="zákl. prenesená",N140,0)</f>
        <v>0</v>
      </c>
      <c r="BH140" s="105">
        <f>IF(U140="zníž. prenesená",N140,0)</f>
        <v>0</v>
      </c>
      <c r="BI140" s="105">
        <f>IF(U140="nulová",N140,0)</f>
        <v>0</v>
      </c>
      <c r="BJ140" s="18" t="s">
        <v>117</v>
      </c>
      <c r="BK140" s="170">
        <f>L140*K140</f>
        <v>0</v>
      </c>
    </row>
    <row r="141" spans="2:65" s="1" customFormat="1" ht="22.35" customHeight="1">
      <c r="B141" s="34"/>
      <c r="C141" s="175" t="s">
        <v>20</v>
      </c>
      <c r="D141" s="175" t="s">
        <v>139</v>
      </c>
      <c r="E141" s="176" t="s">
        <v>20</v>
      </c>
      <c r="F141" s="255" t="s">
        <v>20</v>
      </c>
      <c r="G141" s="255"/>
      <c r="H141" s="255"/>
      <c r="I141" s="255"/>
      <c r="J141" s="177" t="s">
        <v>20</v>
      </c>
      <c r="K141" s="166"/>
      <c r="L141" s="248"/>
      <c r="M141" s="250"/>
      <c r="N141" s="250">
        <f t="shared" si="15"/>
        <v>0</v>
      </c>
      <c r="O141" s="250"/>
      <c r="P141" s="250"/>
      <c r="Q141" s="250"/>
      <c r="R141" s="36"/>
      <c r="T141" s="167" t="s">
        <v>20</v>
      </c>
      <c r="U141" s="178" t="s">
        <v>45</v>
      </c>
      <c r="V141" s="35"/>
      <c r="W141" s="35"/>
      <c r="X141" s="35"/>
      <c r="Y141" s="35"/>
      <c r="Z141" s="35"/>
      <c r="AA141" s="77"/>
      <c r="AT141" s="18" t="s">
        <v>206</v>
      </c>
      <c r="AU141" s="18" t="s">
        <v>84</v>
      </c>
      <c r="AY141" s="18" t="s">
        <v>206</v>
      </c>
      <c r="BE141" s="105">
        <f>IF(U141="základná",N141,0)</f>
        <v>0</v>
      </c>
      <c r="BF141" s="105">
        <f>IF(U141="znížená",N141,0)</f>
        <v>0</v>
      </c>
      <c r="BG141" s="105">
        <f>IF(U141="zákl. prenesená",N141,0)</f>
        <v>0</v>
      </c>
      <c r="BH141" s="105">
        <f>IF(U141="zníž. prenesená",N141,0)</f>
        <v>0</v>
      </c>
      <c r="BI141" s="105">
        <f>IF(U141="nulová",N141,0)</f>
        <v>0</v>
      </c>
      <c r="BJ141" s="18" t="s">
        <v>117</v>
      </c>
      <c r="BK141" s="170">
        <f>L141*K141</f>
        <v>0</v>
      </c>
    </row>
    <row r="142" spans="2:65" s="1" customFormat="1" ht="22.35" customHeight="1">
      <c r="B142" s="34"/>
      <c r="C142" s="175" t="s">
        <v>20</v>
      </c>
      <c r="D142" s="175" t="s">
        <v>139</v>
      </c>
      <c r="E142" s="176" t="s">
        <v>20</v>
      </c>
      <c r="F142" s="255" t="s">
        <v>20</v>
      </c>
      <c r="G142" s="255"/>
      <c r="H142" s="255"/>
      <c r="I142" s="255"/>
      <c r="J142" s="177" t="s">
        <v>20</v>
      </c>
      <c r="K142" s="166"/>
      <c r="L142" s="248"/>
      <c r="M142" s="250"/>
      <c r="N142" s="250">
        <f t="shared" si="15"/>
        <v>0</v>
      </c>
      <c r="O142" s="250"/>
      <c r="P142" s="250"/>
      <c r="Q142" s="250"/>
      <c r="R142" s="36"/>
      <c r="T142" s="167" t="s">
        <v>20</v>
      </c>
      <c r="U142" s="178" t="s">
        <v>45</v>
      </c>
      <c r="V142" s="35"/>
      <c r="W142" s="35"/>
      <c r="X142" s="35"/>
      <c r="Y142" s="35"/>
      <c r="Z142" s="35"/>
      <c r="AA142" s="77"/>
      <c r="AT142" s="18" t="s">
        <v>206</v>
      </c>
      <c r="AU142" s="18" t="s">
        <v>84</v>
      </c>
      <c r="AY142" s="18" t="s">
        <v>206</v>
      </c>
      <c r="BE142" s="105">
        <f>IF(U142="základná",N142,0)</f>
        <v>0</v>
      </c>
      <c r="BF142" s="105">
        <f>IF(U142="znížená",N142,0)</f>
        <v>0</v>
      </c>
      <c r="BG142" s="105">
        <f>IF(U142="zákl. prenesená",N142,0)</f>
        <v>0</v>
      </c>
      <c r="BH142" s="105">
        <f>IF(U142="zníž. prenesená",N142,0)</f>
        <v>0</v>
      </c>
      <c r="BI142" s="105">
        <f>IF(U142="nulová",N142,0)</f>
        <v>0</v>
      </c>
      <c r="BJ142" s="18" t="s">
        <v>117</v>
      </c>
      <c r="BK142" s="170">
        <f>L142*K142</f>
        <v>0</v>
      </c>
    </row>
    <row r="143" spans="2:65" s="1" customFormat="1" ht="22.35" customHeight="1">
      <c r="B143" s="34"/>
      <c r="C143" s="175" t="s">
        <v>20</v>
      </c>
      <c r="D143" s="175" t="s">
        <v>139</v>
      </c>
      <c r="E143" s="176" t="s">
        <v>20</v>
      </c>
      <c r="F143" s="255" t="s">
        <v>20</v>
      </c>
      <c r="G143" s="255"/>
      <c r="H143" s="255"/>
      <c r="I143" s="255"/>
      <c r="J143" s="177" t="s">
        <v>20</v>
      </c>
      <c r="K143" s="166"/>
      <c r="L143" s="248"/>
      <c r="M143" s="250"/>
      <c r="N143" s="250">
        <f t="shared" si="15"/>
        <v>0</v>
      </c>
      <c r="O143" s="250"/>
      <c r="P143" s="250"/>
      <c r="Q143" s="250"/>
      <c r="R143" s="36"/>
      <c r="T143" s="167" t="s">
        <v>20</v>
      </c>
      <c r="U143" s="178" t="s">
        <v>45</v>
      </c>
      <c r="V143" s="55"/>
      <c r="W143" s="55"/>
      <c r="X143" s="55"/>
      <c r="Y143" s="55"/>
      <c r="Z143" s="55"/>
      <c r="AA143" s="57"/>
      <c r="AT143" s="18" t="s">
        <v>206</v>
      </c>
      <c r="AU143" s="18" t="s">
        <v>84</v>
      </c>
      <c r="AY143" s="18" t="s">
        <v>206</v>
      </c>
      <c r="BE143" s="105">
        <f>IF(U143="základná",N143,0)</f>
        <v>0</v>
      </c>
      <c r="BF143" s="105">
        <f>IF(U143="znížená",N143,0)</f>
        <v>0</v>
      </c>
      <c r="BG143" s="105">
        <f>IF(U143="zákl. prenesená",N143,0)</f>
        <v>0</v>
      </c>
      <c r="BH143" s="105">
        <f>IF(U143="zníž. prenesená",N143,0)</f>
        <v>0</v>
      </c>
      <c r="BI143" s="105">
        <f>IF(U143="nulová",N143,0)</f>
        <v>0</v>
      </c>
      <c r="BJ143" s="18" t="s">
        <v>117</v>
      </c>
      <c r="BK143" s="170">
        <f>L143*K143</f>
        <v>0</v>
      </c>
    </row>
    <row r="144" spans="2:65" s="1" customFormat="1" ht="6.95" customHeight="1">
      <c r="B144" s="58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60"/>
    </row>
  </sheetData>
  <sheetProtection algorithmName="SHA-512" hashValue="mWW6ZgzZiLwjJ8GnWXIlztujyPLnT5eOtOidtinDYlzmkHJLvhsBcJj7lt+yvpQ3CFbvRXmk3gKIJzX41jV1vQ==" saltValue="ZITCr+wz6lZ69zek9i8YHcPzRmNVXqQGqzN7XYHNFXUqd5DWIRBwTZhkpsIHeu/kFy9/VPUwLIBIho0yHlruXg==" spinCount="10" sheet="1" objects="1" scenarios="1" formatColumns="0" formatRows="0"/>
  <mergeCells count="131">
    <mergeCell ref="S2:AC2"/>
    <mergeCell ref="F143:I143"/>
    <mergeCell ref="L143:M143"/>
    <mergeCell ref="N143:Q143"/>
    <mergeCell ref="N119:Q119"/>
    <mergeCell ref="N120:Q120"/>
    <mergeCell ref="N121:Q121"/>
    <mergeCell ref="N133:Q133"/>
    <mergeCell ref="N138:Q138"/>
    <mergeCell ref="H1:K1"/>
    <mergeCell ref="F140:I140"/>
    <mergeCell ref="L140:M140"/>
    <mergeCell ref="N140:Q140"/>
    <mergeCell ref="F141:I141"/>
    <mergeCell ref="L141:M141"/>
    <mergeCell ref="N141:Q141"/>
    <mergeCell ref="F142:I142"/>
    <mergeCell ref="L142:M142"/>
    <mergeCell ref="N142:Q142"/>
    <mergeCell ref="F136:I136"/>
    <mergeCell ref="L136:M136"/>
    <mergeCell ref="N136:Q136"/>
    <mergeCell ref="F137:I137"/>
    <mergeCell ref="L137:M137"/>
    <mergeCell ref="N137:Q137"/>
    <mergeCell ref="F139:I139"/>
    <mergeCell ref="L139:M139"/>
    <mergeCell ref="N139:Q139"/>
    <mergeCell ref="F132:I132"/>
    <mergeCell ref="L132:M132"/>
    <mergeCell ref="N132:Q132"/>
    <mergeCell ref="F134:I134"/>
    <mergeCell ref="L134:M134"/>
    <mergeCell ref="N134:Q134"/>
    <mergeCell ref="F135:I135"/>
    <mergeCell ref="L135:M135"/>
    <mergeCell ref="N135:Q135"/>
    <mergeCell ref="F129:I129"/>
    <mergeCell ref="L129:M129"/>
    <mergeCell ref="N129:Q129"/>
    <mergeCell ref="F130:I130"/>
    <mergeCell ref="L130:M130"/>
    <mergeCell ref="N130:Q130"/>
    <mergeCell ref="F131:I131"/>
    <mergeCell ref="L131:M131"/>
    <mergeCell ref="N131:Q131"/>
    <mergeCell ref="F126:I126"/>
    <mergeCell ref="L126:M126"/>
    <mergeCell ref="N126:Q126"/>
    <mergeCell ref="F127:I127"/>
    <mergeCell ref="L127:M127"/>
    <mergeCell ref="N127:Q127"/>
    <mergeCell ref="F128:I128"/>
    <mergeCell ref="L128:M128"/>
    <mergeCell ref="N128:Q128"/>
    <mergeCell ref="F123:I123"/>
    <mergeCell ref="L123:M123"/>
    <mergeCell ref="N123:Q123"/>
    <mergeCell ref="F124:I124"/>
    <mergeCell ref="L124:M124"/>
    <mergeCell ref="N124:Q124"/>
    <mergeCell ref="F125:I125"/>
    <mergeCell ref="L125:M125"/>
    <mergeCell ref="N125:Q125"/>
    <mergeCell ref="F110:P110"/>
    <mergeCell ref="F111:P111"/>
    <mergeCell ref="M113:P113"/>
    <mergeCell ref="M115:Q115"/>
    <mergeCell ref="M116:Q116"/>
    <mergeCell ref="F118:I118"/>
    <mergeCell ref="L118:M118"/>
    <mergeCell ref="N118:Q118"/>
    <mergeCell ref="F122:I122"/>
    <mergeCell ref="L122:M122"/>
    <mergeCell ref="N122:Q122"/>
    <mergeCell ref="D97:H97"/>
    <mergeCell ref="N97:Q97"/>
    <mergeCell ref="D98:H98"/>
    <mergeCell ref="N98:Q98"/>
    <mergeCell ref="D99:H99"/>
    <mergeCell ref="N99:Q99"/>
    <mergeCell ref="N100:Q100"/>
    <mergeCell ref="L102:Q102"/>
    <mergeCell ref="C108:Q108"/>
    <mergeCell ref="N89:Q89"/>
    <mergeCell ref="N90:Q90"/>
    <mergeCell ref="N91:Q91"/>
    <mergeCell ref="N92:Q92"/>
    <mergeCell ref="N94:Q94"/>
    <mergeCell ref="D95:H95"/>
    <mergeCell ref="N95:Q95"/>
    <mergeCell ref="D96:H96"/>
    <mergeCell ref="N96:Q96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dataValidations count="2">
    <dataValidation type="list" allowBlank="1" showInputMessage="1" showErrorMessage="1" error="Povolené sú hodnoty K, M." sqref="D139:D144">
      <formula1>"K, M"</formula1>
    </dataValidation>
    <dataValidation type="list" allowBlank="1" showInputMessage="1" showErrorMessage="1" error="Povolené sú hodnoty základná, znížená, nulová." sqref="U139:U144">
      <formula1>"základná, znížená, nulová"</formula1>
    </dataValidation>
  </dataValidations>
  <hyperlinks>
    <hyperlink ref="F1:G1" location="C2" display="1) Krycí list rozpočtu"/>
    <hyperlink ref="H1:K1" location="C86" display="2) Rekapitulácia rozpočtu"/>
    <hyperlink ref="L1" location="C118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1 - SO 01- Oprava strechy...</vt:lpstr>
      <vt:lpstr>'1 - SO 01- Oprava strechy...'!Názvy_tlače</vt:lpstr>
      <vt:lpstr>'Rekapitulácia stavby'!Názvy_tlače</vt:lpstr>
      <vt:lpstr>'1 - SO 01- Oprava strechy...'!Oblasť_tlače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PC-JANOSIKOVAG1\uzivatel</dc:creator>
  <cp:lastModifiedBy>GLOS Michal</cp:lastModifiedBy>
  <dcterms:created xsi:type="dcterms:W3CDTF">2019-06-12T08:40:04Z</dcterms:created>
  <dcterms:modified xsi:type="dcterms:W3CDTF">2019-06-13T06:08:31Z</dcterms:modified>
</cp:coreProperties>
</file>